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Přelouč_rozpočet\SOUPIS PRACÍ S VÝKAZEM VÝMĚR\"/>
    </mc:Choice>
  </mc:AlternateContent>
  <bookViews>
    <workbookView xWindow="8445" yWindow="255" windowWidth="19350" windowHeight="14430" activeTab="2"/>
  </bookViews>
  <sheets>
    <sheet name="Rekapitulace stavby" sheetId="1" r:id="rId1"/>
    <sheet name="00 - Vedlejší a ostatní n..." sheetId="2" r:id="rId2"/>
    <sheet name="01 - SO 02 Stavební úprav..." sheetId="3" r:id="rId3"/>
  </sheets>
  <definedNames>
    <definedName name="_xlnm._FilterDatabase" localSheetId="1" hidden="1">'00 - Vedlejší a ostatní n...'!$C$121:$K$142</definedName>
    <definedName name="_xlnm._FilterDatabase" localSheetId="2" hidden="1">'01 - SO 02 Stavební úprav...'!$C$141:$K$613</definedName>
    <definedName name="_xlnm.Print_Titles" localSheetId="1">'00 - Vedlejší a ostatní n...'!$121:$121</definedName>
    <definedName name="_xlnm.Print_Titles" localSheetId="2">'01 - SO 02 Stavební úprav...'!$141:$141</definedName>
    <definedName name="_xlnm.Print_Titles" localSheetId="0">'Rekapitulace stavby'!$92:$92</definedName>
    <definedName name="_xlnm.Print_Area" localSheetId="1">'00 - Vedlejší a ostatní n...'!$C$4:$J$76,'00 - Vedlejší a ostatní n...'!$C$82:$J$103,'00 - Vedlejší a ostatní n...'!$C$109:$K$142</definedName>
    <definedName name="_xlnm.Print_Area" localSheetId="2">'01 - SO 02 Stavební úprav...'!$C$4:$J$76,'01 - SO 02 Stavební úprav...'!$C$82:$J$123,'01 - SO 02 Stavební úprav...'!$C$129:$K$613</definedName>
    <definedName name="_xlnm.Print_Area" localSheetId="0">'Rekapitulace stavby'!$D$4:$AO$76,'Rekapitulace stavby'!$C$82:$AQ$97</definedName>
  </definedNames>
  <calcPr calcId="152511"/>
</workbook>
</file>

<file path=xl/calcChain.xml><?xml version="1.0" encoding="utf-8"?>
<calcChain xmlns="http://schemas.openxmlformats.org/spreadsheetml/2006/main">
  <c r="J37" i="3" l="1"/>
  <c r="J36" i="3"/>
  <c r="AY96" i="1" s="1"/>
  <c r="J35" i="3"/>
  <c r="AX96" i="1" s="1"/>
  <c r="BI613" i="3"/>
  <c r="BH613" i="3"/>
  <c r="BG613" i="3"/>
  <c r="BF613" i="3"/>
  <c r="T613" i="3"/>
  <c r="T612" i="3" s="1"/>
  <c r="R613" i="3"/>
  <c r="R612" i="3" s="1"/>
  <c r="P613" i="3"/>
  <c r="P612" i="3" s="1"/>
  <c r="BI608" i="3"/>
  <c r="BH608" i="3"/>
  <c r="BG608" i="3"/>
  <c r="BF608" i="3"/>
  <c r="T608" i="3"/>
  <c r="R608" i="3"/>
  <c r="P608" i="3"/>
  <c r="BI607" i="3"/>
  <c r="BH607" i="3"/>
  <c r="BG607" i="3"/>
  <c r="BF607" i="3"/>
  <c r="T607" i="3"/>
  <c r="R607" i="3"/>
  <c r="P607" i="3"/>
  <c r="BI599" i="3"/>
  <c r="BH599" i="3"/>
  <c r="BG599" i="3"/>
  <c r="BF599" i="3"/>
  <c r="T599" i="3"/>
  <c r="R599" i="3"/>
  <c r="P599" i="3"/>
  <c r="BI580" i="3"/>
  <c r="BH580" i="3"/>
  <c r="BG580" i="3"/>
  <c r="BF580" i="3"/>
  <c r="T580" i="3"/>
  <c r="R580" i="3"/>
  <c r="P580" i="3"/>
  <c r="BI579" i="3"/>
  <c r="BH579" i="3"/>
  <c r="BG579" i="3"/>
  <c r="BF579" i="3"/>
  <c r="T579" i="3"/>
  <c r="R579" i="3"/>
  <c r="P579" i="3"/>
  <c r="BI560" i="3"/>
  <c r="BH560" i="3"/>
  <c r="BG560" i="3"/>
  <c r="BF560" i="3"/>
  <c r="T560" i="3"/>
  <c r="R560" i="3"/>
  <c r="P560" i="3"/>
  <c r="BI544" i="3"/>
  <c r="BH544" i="3"/>
  <c r="BG544" i="3"/>
  <c r="BF544" i="3"/>
  <c r="T544" i="3"/>
  <c r="R544" i="3"/>
  <c r="P544" i="3"/>
  <c r="BI543" i="3"/>
  <c r="BH543" i="3"/>
  <c r="BG543" i="3"/>
  <c r="BF543" i="3"/>
  <c r="T543" i="3"/>
  <c r="R543" i="3"/>
  <c r="P543" i="3"/>
  <c r="BI542" i="3"/>
  <c r="BH542" i="3"/>
  <c r="BG542" i="3"/>
  <c r="BF542" i="3"/>
  <c r="T542" i="3"/>
  <c r="R542" i="3"/>
  <c r="P542" i="3"/>
  <c r="BI541" i="3"/>
  <c r="BH541" i="3"/>
  <c r="BG541" i="3"/>
  <c r="BF541" i="3"/>
  <c r="T541" i="3"/>
  <c r="R541" i="3"/>
  <c r="P541" i="3"/>
  <c r="BI540" i="3"/>
  <c r="BH540" i="3"/>
  <c r="BG540" i="3"/>
  <c r="BF540" i="3"/>
  <c r="T540" i="3"/>
  <c r="R540" i="3"/>
  <c r="P540" i="3"/>
  <c r="BI531" i="3"/>
  <c r="BH531" i="3"/>
  <c r="BG531" i="3"/>
  <c r="BF531" i="3"/>
  <c r="T531" i="3"/>
  <c r="R531" i="3"/>
  <c r="P531" i="3"/>
  <c r="BI529" i="3"/>
  <c r="BH529" i="3"/>
  <c r="BG529" i="3"/>
  <c r="BF529" i="3"/>
  <c r="T529" i="3"/>
  <c r="R529" i="3"/>
  <c r="P529" i="3"/>
  <c r="BI528" i="3"/>
  <c r="BH528" i="3"/>
  <c r="BG528" i="3"/>
  <c r="BF528" i="3"/>
  <c r="T528" i="3"/>
  <c r="R528" i="3"/>
  <c r="P528" i="3"/>
  <c r="BI526" i="3"/>
  <c r="BH526" i="3"/>
  <c r="BG526" i="3"/>
  <c r="BF526" i="3"/>
  <c r="T526" i="3"/>
  <c r="R526" i="3"/>
  <c r="P526" i="3"/>
  <c r="BI525" i="3"/>
  <c r="BH525" i="3"/>
  <c r="BG525" i="3"/>
  <c r="BF525" i="3"/>
  <c r="T525" i="3"/>
  <c r="R525" i="3"/>
  <c r="P525" i="3"/>
  <c r="BI524" i="3"/>
  <c r="BH524" i="3"/>
  <c r="BG524" i="3"/>
  <c r="BF524" i="3"/>
  <c r="T524" i="3"/>
  <c r="R524" i="3"/>
  <c r="P524" i="3"/>
  <c r="BI523" i="3"/>
  <c r="BH523" i="3"/>
  <c r="BG523" i="3"/>
  <c r="BF523" i="3"/>
  <c r="T523" i="3"/>
  <c r="R523" i="3"/>
  <c r="P523" i="3"/>
  <c r="BI522" i="3"/>
  <c r="BH522" i="3"/>
  <c r="BG522" i="3"/>
  <c r="BF522" i="3"/>
  <c r="T522" i="3"/>
  <c r="R522" i="3"/>
  <c r="P522" i="3"/>
  <c r="BI520" i="3"/>
  <c r="BH520" i="3"/>
  <c r="BG520" i="3"/>
  <c r="BF520" i="3"/>
  <c r="T520" i="3"/>
  <c r="R520" i="3"/>
  <c r="P520" i="3"/>
  <c r="BI508" i="3"/>
  <c r="BH508" i="3"/>
  <c r="BG508" i="3"/>
  <c r="BF508" i="3"/>
  <c r="T508" i="3"/>
  <c r="R508" i="3"/>
  <c r="P508" i="3"/>
  <c r="BI506" i="3"/>
  <c r="BH506" i="3"/>
  <c r="BG506" i="3"/>
  <c r="BF506" i="3"/>
  <c r="T506" i="3"/>
  <c r="R506" i="3"/>
  <c r="P506" i="3"/>
  <c r="BI504" i="3"/>
  <c r="BH504" i="3"/>
  <c r="BG504" i="3"/>
  <c r="BF504" i="3"/>
  <c r="T504" i="3"/>
  <c r="R504" i="3"/>
  <c r="P504" i="3"/>
  <c r="BI500" i="3"/>
  <c r="BH500" i="3"/>
  <c r="BG500" i="3"/>
  <c r="BF500" i="3"/>
  <c r="T500" i="3"/>
  <c r="R500" i="3"/>
  <c r="P500" i="3"/>
  <c r="BI498" i="3"/>
  <c r="BH498" i="3"/>
  <c r="BG498" i="3"/>
  <c r="BF498" i="3"/>
  <c r="T498" i="3"/>
  <c r="R498" i="3"/>
  <c r="P498" i="3"/>
  <c r="BI488" i="3"/>
  <c r="BH488" i="3"/>
  <c r="BG488" i="3"/>
  <c r="BF488" i="3"/>
  <c r="T488" i="3"/>
  <c r="R488" i="3"/>
  <c r="P488" i="3"/>
  <c r="BI486" i="3"/>
  <c r="BH486" i="3"/>
  <c r="BG486" i="3"/>
  <c r="BF486" i="3"/>
  <c r="T486" i="3"/>
  <c r="R486" i="3"/>
  <c r="P486" i="3"/>
  <c r="BI481" i="3"/>
  <c r="BH481" i="3"/>
  <c r="BG481" i="3"/>
  <c r="BF481" i="3"/>
  <c r="T481" i="3"/>
  <c r="R481" i="3"/>
  <c r="P481" i="3"/>
  <c r="BI479" i="3"/>
  <c r="BH479" i="3"/>
  <c r="BG479" i="3"/>
  <c r="BF479" i="3"/>
  <c r="T479" i="3"/>
  <c r="R479" i="3"/>
  <c r="P479" i="3"/>
  <c r="BI473" i="3"/>
  <c r="BH473" i="3"/>
  <c r="BG473" i="3"/>
  <c r="BF473" i="3"/>
  <c r="T473" i="3"/>
  <c r="R473" i="3"/>
  <c r="P473" i="3"/>
  <c r="BI472" i="3"/>
  <c r="BH472" i="3"/>
  <c r="BG472" i="3"/>
  <c r="BF472" i="3"/>
  <c r="T472" i="3"/>
  <c r="R472" i="3"/>
  <c r="P472" i="3"/>
  <c r="BI466" i="3"/>
  <c r="BH466" i="3"/>
  <c r="BG466" i="3"/>
  <c r="BF466" i="3"/>
  <c r="T466" i="3"/>
  <c r="R466" i="3"/>
  <c r="P466" i="3"/>
  <c r="BI460" i="3"/>
  <c r="BH460" i="3"/>
  <c r="BG460" i="3"/>
  <c r="BF460" i="3"/>
  <c r="T460" i="3"/>
  <c r="R460" i="3"/>
  <c r="P460" i="3"/>
  <c r="BI459" i="3"/>
  <c r="BH459" i="3"/>
  <c r="BG459" i="3"/>
  <c r="BF459" i="3"/>
  <c r="T459" i="3"/>
  <c r="R459" i="3"/>
  <c r="P459" i="3"/>
  <c r="BI456" i="3"/>
  <c r="BH456" i="3"/>
  <c r="BG456" i="3"/>
  <c r="BF456" i="3"/>
  <c r="T456" i="3"/>
  <c r="R456" i="3"/>
  <c r="P456" i="3"/>
  <c r="BI453" i="3"/>
  <c r="BH453" i="3"/>
  <c r="BG453" i="3"/>
  <c r="BF453" i="3"/>
  <c r="T453" i="3"/>
  <c r="R453" i="3"/>
  <c r="P453" i="3"/>
  <c r="BI450" i="3"/>
  <c r="BH450" i="3"/>
  <c r="BG450" i="3"/>
  <c r="BF450" i="3"/>
  <c r="T450" i="3"/>
  <c r="R450" i="3"/>
  <c r="P450" i="3"/>
  <c r="BI448" i="3"/>
  <c r="BH448" i="3"/>
  <c r="BG448" i="3"/>
  <c r="BF448" i="3"/>
  <c r="T448" i="3"/>
  <c r="R448" i="3"/>
  <c r="P448" i="3"/>
  <c r="BI447" i="3"/>
  <c r="BH447" i="3"/>
  <c r="BG447" i="3"/>
  <c r="BF447" i="3"/>
  <c r="T447" i="3"/>
  <c r="R447" i="3"/>
  <c r="P447" i="3"/>
  <c r="BI445" i="3"/>
  <c r="BH445" i="3"/>
  <c r="BG445" i="3"/>
  <c r="BF445" i="3"/>
  <c r="T445" i="3"/>
  <c r="R445" i="3"/>
  <c r="P445" i="3"/>
  <c r="BI444" i="3"/>
  <c r="BH444" i="3"/>
  <c r="BG444" i="3"/>
  <c r="BF444" i="3"/>
  <c r="T444" i="3"/>
  <c r="R444" i="3"/>
  <c r="P444" i="3"/>
  <c r="BI443" i="3"/>
  <c r="BH443" i="3"/>
  <c r="BG443" i="3"/>
  <c r="BF443" i="3"/>
  <c r="T443" i="3"/>
  <c r="R443" i="3"/>
  <c r="P443" i="3"/>
  <c r="BI441" i="3"/>
  <c r="BH441" i="3"/>
  <c r="BG441" i="3"/>
  <c r="BF441" i="3"/>
  <c r="T441" i="3"/>
  <c r="R441" i="3"/>
  <c r="P441" i="3"/>
  <c r="BI439" i="3"/>
  <c r="BH439" i="3"/>
  <c r="BG439" i="3"/>
  <c r="BF439" i="3"/>
  <c r="T439" i="3"/>
  <c r="R439" i="3"/>
  <c r="P439" i="3"/>
  <c r="BI437" i="3"/>
  <c r="BH437" i="3"/>
  <c r="BG437" i="3"/>
  <c r="BF437" i="3"/>
  <c r="T437" i="3"/>
  <c r="R437" i="3"/>
  <c r="P437" i="3"/>
  <c r="BI433" i="3"/>
  <c r="BH433" i="3"/>
  <c r="BG433" i="3"/>
  <c r="BF433" i="3"/>
  <c r="T433" i="3"/>
  <c r="R433" i="3"/>
  <c r="P433" i="3"/>
  <c r="BI431" i="3"/>
  <c r="BH431" i="3"/>
  <c r="BG431" i="3"/>
  <c r="BF431" i="3"/>
  <c r="T431" i="3"/>
  <c r="R431" i="3"/>
  <c r="P431" i="3"/>
  <c r="BI429" i="3"/>
  <c r="BH429" i="3"/>
  <c r="BG429" i="3"/>
  <c r="BF429" i="3"/>
  <c r="T429" i="3"/>
  <c r="R429" i="3"/>
  <c r="P429" i="3"/>
  <c r="BI427" i="3"/>
  <c r="BH427" i="3"/>
  <c r="BG427" i="3"/>
  <c r="BF427" i="3"/>
  <c r="T427" i="3"/>
  <c r="R427" i="3"/>
  <c r="P427" i="3"/>
  <c r="BI423" i="3"/>
  <c r="BH423" i="3"/>
  <c r="BG423" i="3"/>
  <c r="BF423" i="3"/>
  <c r="T423" i="3"/>
  <c r="R423" i="3"/>
  <c r="P423" i="3"/>
  <c r="BI419" i="3"/>
  <c r="BH419" i="3"/>
  <c r="BG419" i="3"/>
  <c r="BF419" i="3"/>
  <c r="T419" i="3"/>
  <c r="R419" i="3"/>
  <c r="P419" i="3"/>
  <c r="BI418" i="3"/>
  <c r="BH418" i="3"/>
  <c r="BG418" i="3"/>
  <c r="BF418" i="3"/>
  <c r="T418" i="3"/>
  <c r="R418" i="3"/>
  <c r="P418" i="3"/>
  <c r="BI416" i="3"/>
  <c r="BH416" i="3"/>
  <c r="BG416" i="3"/>
  <c r="BF416" i="3"/>
  <c r="T416" i="3"/>
  <c r="R416" i="3"/>
  <c r="P416" i="3"/>
  <c r="BI412" i="3"/>
  <c r="BH412" i="3"/>
  <c r="BG412" i="3"/>
  <c r="BF412" i="3"/>
  <c r="T412" i="3"/>
  <c r="R412" i="3"/>
  <c r="P412" i="3"/>
  <c r="BI410" i="3"/>
  <c r="BH410" i="3"/>
  <c r="BG410" i="3"/>
  <c r="BF410" i="3"/>
  <c r="T410" i="3"/>
  <c r="R410" i="3"/>
  <c r="P410" i="3"/>
  <c r="BI409" i="3"/>
  <c r="BH409" i="3"/>
  <c r="BG409" i="3"/>
  <c r="BF409" i="3"/>
  <c r="T409" i="3"/>
  <c r="R409" i="3"/>
  <c r="P409" i="3"/>
  <c r="BI408" i="3"/>
  <c r="BH408" i="3"/>
  <c r="BG408" i="3"/>
  <c r="BF408" i="3"/>
  <c r="T408" i="3"/>
  <c r="R408" i="3"/>
  <c r="P408" i="3"/>
  <c r="BI406" i="3"/>
  <c r="BH406" i="3"/>
  <c r="BG406" i="3"/>
  <c r="BF406" i="3"/>
  <c r="T406" i="3"/>
  <c r="R406" i="3"/>
  <c r="P406" i="3"/>
  <c r="BI405" i="3"/>
  <c r="BH405" i="3"/>
  <c r="BG405" i="3"/>
  <c r="BF405" i="3"/>
  <c r="T405" i="3"/>
  <c r="R405" i="3"/>
  <c r="P405" i="3"/>
  <c r="BI404" i="3"/>
  <c r="BH404" i="3"/>
  <c r="BG404" i="3"/>
  <c r="BF404" i="3"/>
  <c r="T404" i="3"/>
  <c r="R404" i="3"/>
  <c r="P404" i="3"/>
  <c r="BI403" i="3"/>
  <c r="BH403" i="3"/>
  <c r="BG403" i="3"/>
  <c r="BF403" i="3"/>
  <c r="T403" i="3"/>
  <c r="R403" i="3"/>
  <c r="P403" i="3"/>
  <c r="BI402" i="3"/>
  <c r="BH402" i="3"/>
  <c r="BG402" i="3"/>
  <c r="BF402" i="3"/>
  <c r="T402" i="3"/>
  <c r="R402" i="3"/>
  <c r="P402" i="3"/>
  <c r="BI400" i="3"/>
  <c r="BH400" i="3"/>
  <c r="BG400" i="3"/>
  <c r="BF400" i="3"/>
  <c r="T400" i="3"/>
  <c r="R400" i="3"/>
  <c r="P400" i="3"/>
  <c r="BI398" i="3"/>
  <c r="BH398" i="3"/>
  <c r="BG398" i="3"/>
  <c r="BF398" i="3"/>
  <c r="T398" i="3"/>
  <c r="R398" i="3"/>
  <c r="P398" i="3"/>
  <c r="BI396" i="3"/>
  <c r="BH396" i="3"/>
  <c r="BG396" i="3"/>
  <c r="BF396" i="3"/>
  <c r="T396" i="3"/>
  <c r="R396" i="3"/>
  <c r="P396" i="3"/>
  <c r="BI395" i="3"/>
  <c r="BH395" i="3"/>
  <c r="BG395" i="3"/>
  <c r="BF395" i="3"/>
  <c r="T395" i="3"/>
  <c r="R395" i="3"/>
  <c r="P395" i="3"/>
  <c r="BI394" i="3"/>
  <c r="BH394" i="3"/>
  <c r="BG394" i="3"/>
  <c r="BF394" i="3"/>
  <c r="T394" i="3"/>
  <c r="R394" i="3"/>
  <c r="P394" i="3"/>
  <c r="BI390" i="3"/>
  <c r="BH390" i="3"/>
  <c r="BG390" i="3"/>
  <c r="BF390" i="3"/>
  <c r="T390" i="3"/>
  <c r="R390" i="3"/>
  <c r="P390" i="3"/>
  <c r="BI389" i="3"/>
  <c r="BH389" i="3"/>
  <c r="BG389" i="3"/>
  <c r="BF389" i="3"/>
  <c r="T389" i="3"/>
  <c r="R389" i="3"/>
  <c r="P389" i="3"/>
  <c r="BI388" i="3"/>
  <c r="BH388" i="3"/>
  <c r="BG388" i="3"/>
  <c r="BF388" i="3"/>
  <c r="T388" i="3"/>
  <c r="R388" i="3"/>
  <c r="P388" i="3"/>
  <c r="BI384" i="3"/>
  <c r="BH384" i="3"/>
  <c r="BG384" i="3"/>
  <c r="BF384" i="3"/>
  <c r="T384" i="3"/>
  <c r="R384" i="3"/>
  <c r="P384" i="3"/>
  <c r="BI383" i="3"/>
  <c r="BH383" i="3"/>
  <c r="BG383" i="3"/>
  <c r="BF383" i="3"/>
  <c r="T383" i="3"/>
  <c r="R383" i="3"/>
  <c r="P383" i="3"/>
  <c r="BI382" i="3"/>
  <c r="BH382" i="3"/>
  <c r="BG382" i="3"/>
  <c r="BF382" i="3"/>
  <c r="T382" i="3"/>
  <c r="R382" i="3"/>
  <c r="P382" i="3"/>
  <c r="BI381" i="3"/>
  <c r="BH381" i="3"/>
  <c r="BG381" i="3"/>
  <c r="BF381" i="3"/>
  <c r="T381" i="3"/>
  <c r="R381" i="3"/>
  <c r="P381" i="3"/>
  <c r="BI376" i="3"/>
  <c r="BH376" i="3"/>
  <c r="BG376" i="3"/>
  <c r="BF376" i="3"/>
  <c r="T376" i="3"/>
  <c r="R376" i="3"/>
  <c r="P376" i="3"/>
  <c r="BI374" i="3"/>
  <c r="BH374" i="3"/>
  <c r="BG374" i="3"/>
  <c r="BF374" i="3"/>
  <c r="T374" i="3"/>
  <c r="R374" i="3"/>
  <c r="P374" i="3"/>
  <c r="BI372" i="3"/>
  <c r="BH372" i="3"/>
  <c r="BG372" i="3"/>
  <c r="BF372" i="3"/>
  <c r="T372" i="3"/>
  <c r="R372" i="3"/>
  <c r="P372" i="3"/>
  <c r="BI370" i="3"/>
  <c r="BH370" i="3"/>
  <c r="BG370" i="3"/>
  <c r="BF370" i="3"/>
  <c r="T370" i="3"/>
  <c r="R370" i="3"/>
  <c r="P370" i="3"/>
  <c r="BI368" i="3"/>
  <c r="BH368" i="3"/>
  <c r="BG368" i="3"/>
  <c r="BF368" i="3"/>
  <c r="T368" i="3"/>
  <c r="R368" i="3"/>
  <c r="P368" i="3"/>
  <c r="BI367" i="3"/>
  <c r="BH367" i="3"/>
  <c r="BG367" i="3"/>
  <c r="BF367" i="3"/>
  <c r="T367" i="3"/>
  <c r="R367" i="3"/>
  <c r="P367" i="3"/>
  <c r="BI365" i="3"/>
  <c r="BH365" i="3"/>
  <c r="BG365" i="3"/>
  <c r="BF365" i="3"/>
  <c r="T365" i="3"/>
  <c r="R365" i="3"/>
  <c r="P365" i="3"/>
  <c r="BI363" i="3"/>
  <c r="BH363" i="3"/>
  <c r="BG363" i="3"/>
  <c r="BF363" i="3"/>
  <c r="T363" i="3"/>
  <c r="T362" i="3"/>
  <c r="R363" i="3"/>
  <c r="R362" i="3"/>
  <c r="P363" i="3"/>
  <c r="P362" i="3"/>
  <c r="BI361" i="3"/>
  <c r="BH361" i="3"/>
  <c r="BG361" i="3"/>
  <c r="BF361" i="3"/>
  <c r="T361" i="3"/>
  <c r="R361" i="3"/>
  <c r="P361" i="3"/>
  <c r="BI360" i="3"/>
  <c r="BH360" i="3"/>
  <c r="BG360" i="3"/>
  <c r="BF360" i="3"/>
  <c r="T360" i="3"/>
  <c r="R360" i="3"/>
  <c r="P360" i="3"/>
  <c r="BI359" i="3"/>
  <c r="BH359" i="3"/>
  <c r="BG359" i="3"/>
  <c r="BF359" i="3"/>
  <c r="T359" i="3"/>
  <c r="R359" i="3"/>
  <c r="P359" i="3"/>
  <c r="BI357" i="3"/>
  <c r="BH357" i="3"/>
  <c r="BG357" i="3"/>
  <c r="BF357" i="3"/>
  <c r="T357" i="3"/>
  <c r="T356" i="3" s="1"/>
  <c r="R357" i="3"/>
  <c r="R356" i="3" s="1"/>
  <c r="P357" i="3"/>
  <c r="P356" i="3" s="1"/>
  <c r="BI355" i="3"/>
  <c r="BH355" i="3"/>
  <c r="BG355" i="3"/>
  <c r="BF355" i="3"/>
  <c r="T355" i="3"/>
  <c r="T354" i="3" s="1"/>
  <c r="R355" i="3"/>
  <c r="R354" i="3" s="1"/>
  <c r="P355" i="3"/>
  <c r="P354" i="3" s="1"/>
  <c r="BI353" i="3"/>
  <c r="BH353" i="3"/>
  <c r="BG353" i="3"/>
  <c r="BF353" i="3"/>
  <c r="T353" i="3"/>
  <c r="T352" i="3" s="1"/>
  <c r="R353" i="3"/>
  <c r="R352" i="3" s="1"/>
  <c r="P353" i="3"/>
  <c r="P352" i="3" s="1"/>
  <c r="BI351" i="3"/>
  <c r="BH351" i="3"/>
  <c r="BG351" i="3"/>
  <c r="BF351" i="3"/>
  <c r="T351" i="3"/>
  <c r="T350" i="3" s="1"/>
  <c r="R351" i="3"/>
  <c r="R350" i="3" s="1"/>
  <c r="P351" i="3"/>
  <c r="P350" i="3" s="1"/>
  <c r="BI349" i="3"/>
  <c r="BH349" i="3"/>
  <c r="BG349" i="3"/>
  <c r="BF349" i="3"/>
  <c r="T349" i="3"/>
  <c r="R349" i="3"/>
  <c r="P349" i="3"/>
  <c r="BI348" i="3"/>
  <c r="BH348" i="3"/>
  <c r="BG348" i="3"/>
  <c r="BF348" i="3"/>
  <c r="T348" i="3"/>
  <c r="R348" i="3"/>
  <c r="P348" i="3"/>
  <c r="BI344" i="3"/>
  <c r="BH344" i="3"/>
  <c r="BG344" i="3"/>
  <c r="BF344" i="3"/>
  <c r="T344" i="3"/>
  <c r="R344" i="3"/>
  <c r="P344" i="3"/>
  <c r="BI341" i="3"/>
  <c r="BH341" i="3"/>
  <c r="BG341" i="3"/>
  <c r="BF341" i="3"/>
  <c r="T341" i="3"/>
  <c r="T340" i="3"/>
  <c r="R341" i="3"/>
  <c r="R340" i="3"/>
  <c r="P341" i="3"/>
  <c r="P340" i="3"/>
  <c r="BI338" i="3"/>
  <c r="BH338" i="3"/>
  <c r="BG338" i="3"/>
  <c r="BF338" i="3"/>
  <c r="T338" i="3"/>
  <c r="R338" i="3"/>
  <c r="P338" i="3"/>
  <c r="BI336" i="3"/>
  <c r="BH336" i="3"/>
  <c r="BG336" i="3"/>
  <c r="BF336" i="3"/>
  <c r="T336" i="3"/>
  <c r="R336" i="3"/>
  <c r="P336" i="3"/>
  <c r="BI334" i="3"/>
  <c r="BH334" i="3"/>
  <c r="BG334" i="3"/>
  <c r="BF334" i="3"/>
  <c r="T334" i="3"/>
  <c r="R334" i="3"/>
  <c r="P334" i="3"/>
  <c r="BI333" i="3"/>
  <c r="BH333" i="3"/>
  <c r="BG333" i="3"/>
  <c r="BF333" i="3"/>
  <c r="T333" i="3"/>
  <c r="R333" i="3"/>
  <c r="P333" i="3"/>
  <c r="BI332" i="3"/>
  <c r="BH332" i="3"/>
  <c r="BG332" i="3"/>
  <c r="BF332" i="3"/>
  <c r="T332" i="3"/>
  <c r="R332" i="3"/>
  <c r="P332" i="3"/>
  <c r="BI320" i="3"/>
  <c r="BH320" i="3"/>
  <c r="BG320" i="3"/>
  <c r="BF320" i="3"/>
  <c r="T320" i="3"/>
  <c r="R320" i="3"/>
  <c r="P320" i="3"/>
  <c r="BI318" i="3"/>
  <c r="BH318" i="3"/>
  <c r="BG318" i="3"/>
  <c r="BF318" i="3"/>
  <c r="T318" i="3"/>
  <c r="R318" i="3"/>
  <c r="P318" i="3"/>
  <c r="BI317" i="3"/>
  <c r="BH317" i="3"/>
  <c r="BG317" i="3"/>
  <c r="BF317" i="3"/>
  <c r="T317" i="3"/>
  <c r="R317" i="3"/>
  <c r="P317" i="3"/>
  <c r="BI316" i="3"/>
  <c r="BH316" i="3"/>
  <c r="BG316" i="3"/>
  <c r="BF316" i="3"/>
  <c r="T316" i="3"/>
  <c r="R316" i="3"/>
  <c r="P316" i="3"/>
  <c r="BI310" i="3"/>
  <c r="BH310" i="3"/>
  <c r="BG310" i="3"/>
  <c r="BF310" i="3"/>
  <c r="T310" i="3"/>
  <c r="R310" i="3"/>
  <c r="P310" i="3"/>
  <c r="BI307" i="3"/>
  <c r="BH307" i="3"/>
  <c r="BG307" i="3"/>
  <c r="BF307" i="3"/>
  <c r="T307" i="3"/>
  <c r="R307" i="3"/>
  <c r="P307" i="3"/>
  <c r="BI305" i="3"/>
  <c r="BH305" i="3"/>
  <c r="BG305" i="3"/>
  <c r="BF305" i="3"/>
  <c r="T305" i="3"/>
  <c r="R305" i="3"/>
  <c r="P305" i="3"/>
  <c r="BI300" i="3"/>
  <c r="BH300" i="3"/>
  <c r="BG300" i="3"/>
  <c r="BF300" i="3"/>
  <c r="T300" i="3"/>
  <c r="R300" i="3"/>
  <c r="P300" i="3"/>
  <c r="BI296" i="3"/>
  <c r="BH296" i="3"/>
  <c r="BG296" i="3"/>
  <c r="BF296" i="3"/>
  <c r="T296" i="3"/>
  <c r="R296" i="3"/>
  <c r="P296" i="3"/>
  <c r="BI288" i="3"/>
  <c r="BH288" i="3"/>
  <c r="BG288" i="3"/>
  <c r="BF288" i="3"/>
  <c r="T288" i="3"/>
  <c r="R288" i="3"/>
  <c r="P288" i="3"/>
  <c r="BI278" i="3"/>
  <c r="BH278" i="3"/>
  <c r="BG278" i="3"/>
  <c r="BF278" i="3"/>
  <c r="T278" i="3"/>
  <c r="R278" i="3"/>
  <c r="P278" i="3"/>
  <c r="BI276" i="3"/>
  <c r="BH276" i="3"/>
  <c r="BG276" i="3"/>
  <c r="BF276" i="3"/>
  <c r="T276" i="3"/>
  <c r="R276" i="3"/>
  <c r="P276" i="3"/>
  <c r="BI275" i="3"/>
  <c r="BH275" i="3"/>
  <c r="BG275" i="3"/>
  <c r="BF275" i="3"/>
  <c r="T275" i="3"/>
  <c r="R275" i="3"/>
  <c r="P275" i="3"/>
  <c r="BI270" i="3"/>
  <c r="BH270" i="3"/>
  <c r="BG270" i="3"/>
  <c r="BF270" i="3"/>
  <c r="T270" i="3"/>
  <c r="R270" i="3"/>
  <c r="P270" i="3"/>
  <c r="BI265" i="3"/>
  <c r="BH265" i="3"/>
  <c r="BG265" i="3"/>
  <c r="BF265" i="3"/>
  <c r="T265" i="3"/>
  <c r="R265" i="3"/>
  <c r="P265" i="3"/>
  <c r="BI257" i="3"/>
  <c r="BH257" i="3"/>
  <c r="BG257" i="3"/>
  <c r="BF257" i="3"/>
  <c r="T257" i="3"/>
  <c r="R257" i="3"/>
  <c r="P257" i="3"/>
  <c r="BI255" i="3"/>
  <c r="BH255" i="3"/>
  <c r="BG255" i="3"/>
  <c r="BF255" i="3"/>
  <c r="T255" i="3"/>
  <c r="R255" i="3"/>
  <c r="P255" i="3"/>
  <c r="BI252" i="3"/>
  <c r="BH252" i="3"/>
  <c r="BG252" i="3"/>
  <c r="BF252" i="3"/>
  <c r="T252" i="3"/>
  <c r="R252" i="3"/>
  <c r="P252" i="3"/>
  <c r="BI250" i="3"/>
  <c r="BH250" i="3"/>
  <c r="BG250" i="3"/>
  <c r="BF250" i="3"/>
  <c r="T250" i="3"/>
  <c r="R250" i="3"/>
  <c r="P250" i="3"/>
  <c r="BI249" i="3"/>
  <c r="BH249" i="3"/>
  <c r="BG249" i="3"/>
  <c r="BF249" i="3"/>
  <c r="T249" i="3"/>
  <c r="R249" i="3"/>
  <c r="P249" i="3"/>
  <c r="BI248" i="3"/>
  <c r="BH248" i="3"/>
  <c r="BG248" i="3"/>
  <c r="BF248" i="3"/>
  <c r="T248" i="3"/>
  <c r="R248" i="3"/>
  <c r="P248" i="3"/>
  <c r="BI245" i="3"/>
  <c r="BH245" i="3"/>
  <c r="BG245" i="3"/>
  <c r="BF245" i="3"/>
  <c r="T245" i="3"/>
  <c r="R245" i="3"/>
  <c r="P245" i="3"/>
  <c r="BI244" i="3"/>
  <c r="BH244" i="3"/>
  <c r="BG244" i="3"/>
  <c r="BF244" i="3"/>
  <c r="T244" i="3"/>
  <c r="R244" i="3"/>
  <c r="P244" i="3"/>
  <c r="BI225" i="3"/>
  <c r="BH225" i="3"/>
  <c r="BG225" i="3"/>
  <c r="BF225" i="3"/>
  <c r="T225" i="3"/>
  <c r="R225" i="3"/>
  <c r="P225" i="3"/>
  <c r="BI215" i="3"/>
  <c r="BH215" i="3"/>
  <c r="BG215" i="3"/>
  <c r="BF215" i="3"/>
  <c r="T215" i="3"/>
  <c r="R215" i="3"/>
  <c r="P215" i="3"/>
  <c r="BI213" i="3"/>
  <c r="BH213" i="3"/>
  <c r="BG213" i="3"/>
  <c r="BF213" i="3"/>
  <c r="T213" i="3"/>
  <c r="R213" i="3"/>
  <c r="P213" i="3"/>
  <c r="BI212" i="3"/>
  <c r="BH212" i="3"/>
  <c r="BG212" i="3"/>
  <c r="BF212" i="3"/>
  <c r="T212" i="3"/>
  <c r="R212" i="3"/>
  <c r="P212" i="3"/>
  <c r="BI200" i="3"/>
  <c r="BH200" i="3"/>
  <c r="BG200" i="3"/>
  <c r="BF200" i="3"/>
  <c r="T200" i="3"/>
  <c r="R200" i="3"/>
  <c r="P200" i="3"/>
  <c r="BI199" i="3"/>
  <c r="BH199" i="3"/>
  <c r="BG199" i="3"/>
  <c r="BF199" i="3"/>
  <c r="T199" i="3"/>
  <c r="R199" i="3"/>
  <c r="P199" i="3"/>
  <c r="BI197" i="3"/>
  <c r="BH197" i="3"/>
  <c r="BG197" i="3"/>
  <c r="BF197" i="3"/>
  <c r="T197" i="3"/>
  <c r="R197" i="3"/>
  <c r="P197" i="3"/>
  <c r="BI192" i="3"/>
  <c r="BH192" i="3"/>
  <c r="BG192" i="3"/>
  <c r="BF192" i="3"/>
  <c r="T192" i="3"/>
  <c r="R192" i="3"/>
  <c r="P192" i="3"/>
  <c r="BI190" i="3"/>
  <c r="BH190" i="3"/>
  <c r="BG190" i="3"/>
  <c r="BF190" i="3"/>
  <c r="T190" i="3"/>
  <c r="R190" i="3"/>
  <c r="P190" i="3"/>
  <c r="BI188" i="3"/>
  <c r="BH188" i="3"/>
  <c r="BG188" i="3"/>
  <c r="BF188" i="3"/>
  <c r="T188" i="3"/>
  <c r="R188" i="3"/>
  <c r="P188" i="3"/>
  <c r="BI185" i="3"/>
  <c r="BH185" i="3"/>
  <c r="BG185" i="3"/>
  <c r="BF185" i="3"/>
  <c r="T185" i="3"/>
  <c r="R185" i="3"/>
  <c r="P185" i="3"/>
  <c r="BI183" i="3"/>
  <c r="BH183" i="3"/>
  <c r="BG183" i="3"/>
  <c r="BF183" i="3"/>
  <c r="T183" i="3"/>
  <c r="R183" i="3"/>
  <c r="P183" i="3"/>
  <c r="BI181" i="3"/>
  <c r="BH181" i="3"/>
  <c r="BG181" i="3"/>
  <c r="BF181" i="3"/>
  <c r="T181" i="3"/>
  <c r="R181" i="3"/>
  <c r="P181" i="3"/>
  <c r="BI179" i="3"/>
  <c r="BH179" i="3"/>
  <c r="BG179" i="3"/>
  <c r="BF179" i="3"/>
  <c r="T179" i="3"/>
  <c r="R179" i="3"/>
  <c r="P179" i="3"/>
  <c r="BI178" i="3"/>
  <c r="BH178" i="3"/>
  <c r="BG178" i="3"/>
  <c r="BF178" i="3"/>
  <c r="T178" i="3"/>
  <c r="R178" i="3"/>
  <c r="P178" i="3"/>
  <c r="BI176" i="3"/>
  <c r="BH176" i="3"/>
  <c r="BG176" i="3"/>
  <c r="BF176" i="3"/>
  <c r="T176" i="3"/>
  <c r="R176" i="3"/>
  <c r="P176" i="3"/>
  <c r="BI174" i="3"/>
  <c r="BH174" i="3"/>
  <c r="BG174" i="3"/>
  <c r="BF174" i="3"/>
  <c r="T174" i="3"/>
  <c r="R174" i="3"/>
  <c r="P174" i="3"/>
  <c r="BI168" i="3"/>
  <c r="BH168" i="3"/>
  <c r="BG168" i="3"/>
  <c r="BF168" i="3"/>
  <c r="T168" i="3"/>
  <c r="R168" i="3"/>
  <c r="P168" i="3"/>
  <c r="BI160" i="3"/>
  <c r="BH160" i="3"/>
  <c r="BG160" i="3"/>
  <c r="BF160" i="3"/>
  <c r="T160" i="3"/>
  <c r="R160" i="3"/>
  <c r="P160" i="3"/>
  <c r="BI158" i="3"/>
  <c r="BH158" i="3"/>
  <c r="BG158" i="3"/>
  <c r="BF158" i="3"/>
  <c r="T158" i="3"/>
  <c r="R158" i="3"/>
  <c r="P158" i="3"/>
  <c r="BI154" i="3"/>
  <c r="BH154" i="3"/>
  <c r="BG154" i="3"/>
  <c r="BF154" i="3"/>
  <c r="T154" i="3"/>
  <c r="R154" i="3"/>
  <c r="P154" i="3"/>
  <c r="BI153" i="3"/>
  <c r="BH153" i="3"/>
  <c r="BG153" i="3"/>
  <c r="BF153" i="3"/>
  <c r="T153" i="3"/>
  <c r="R153" i="3"/>
  <c r="P153" i="3"/>
  <c r="BI152" i="3"/>
  <c r="BH152" i="3"/>
  <c r="BG152" i="3"/>
  <c r="BF152" i="3"/>
  <c r="T152" i="3"/>
  <c r="R152" i="3"/>
  <c r="P152" i="3"/>
  <c r="BI150" i="3"/>
  <c r="BH150" i="3"/>
  <c r="BG150" i="3"/>
  <c r="BF150" i="3"/>
  <c r="T150" i="3"/>
  <c r="R150" i="3"/>
  <c r="P150" i="3"/>
  <c r="BI148" i="3"/>
  <c r="BH148" i="3"/>
  <c r="BG148" i="3"/>
  <c r="BF148" i="3"/>
  <c r="T148" i="3"/>
  <c r="R148" i="3"/>
  <c r="P148" i="3"/>
  <c r="BI147" i="3"/>
  <c r="BH147" i="3"/>
  <c r="BG147" i="3"/>
  <c r="BF147" i="3"/>
  <c r="T147" i="3"/>
  <c r="R147" i="3"/>
  <c r="P147" i="3"/>
  <c r="BI145" i="3"/>
  <c r="BH145" i="3"/>
  <c r="BG145" i="3"/>
  <c r="BF145" i="3"/>
  <c r="T145" i="3"/>
  <c r="R145" i="3"/>
  <c r="P145" i="3"/>
  <c r="J139" i="3"/>
  <c r="J138" i="3"/>
  <c r="F138" i="3"/>
  <c r="F136" i="3"/>
  <c r="E134" i="3"/>
  <c r="J92" i="3"/>
  <c r="J91" i="3"/>
  <c r="F91" i="3"/>
  <c r="F89" i="3"/>
  <c r="E87" i="3"/>
  <c r="J18" i="3"/>
  <c r="E18" i="3"/>
  <c r="F92" i="3"/>
  <c r="J17" i="3"/>
  <c r="J12" i="3"/>
  <c r="J136" i="3" s="1"/>
  <c r="E7" i="3"/>
  <c r="E132" i="3" s="1"/>
  <c r="J37" i="2"/>
  <c r="J36" i="2"/>
  <c r="AY95" i="1"/>
  <c r="J35" i="2"/>
  <c r="AX95" i="1"/>
  <c r="BI141" i="2"/>
  <c r="BH141" i="2"/>
  <c r="BG141" i="2"/>
  <c r="BF141" i="2"/>
  <c r="T141" i="2"/>
  <c r="T140" i="2"/>
  <c r="R141" i="2"/>
  <c r="R140" i="2"/>
  <c r="P141" i="2"/>
  <c r="P140" i="2"/>
  <c r="BI138" i="2"/>
  <c r="BH138" i="2"/>
  <c r="BG138" i="2"/>
  <c r="BF138" i="2"/>
  <c r="T138" i="2"/>
  <c r="T137" i="2"/>
  <c r="R138" i="2"/>
  <c r="R137" i="2"/>
  <c r="P138" i="2"/>
  <c r="P137" i="2"/>
  <c r="BI136" i="2"/>
  <c r="BH136" i="2"/>
  <c r="BG136" i="2"/>
  <c r="BF136" i="2"/>
  <c r="T136" i="2"/>
  <c r="T135" i="2"/>
  <c r="R136" i="2"/>
  <c r="R135" i="2"/>
  <c r="P136" i="2"/>
  <c r="P135" i="2"/>
  <c r="BI133" i="2"/>
  <c r="BH133" i="2"/>
  <c r="BG133" i="2"/>
  <c r="BF133" i="2"/>
  <c r="T133" i="2"/>
  <c r="T132" i="2"/>
  <c r="R133" i="2"/>
  <c r="R132" i="2"/>
  <c r="P133" i="2"/>
  <c r="P132" i="2"/>
  <c r="BI130" i="2"/>
  <c r="BH130" i="2"/>
  <c r="BG130" i="2"/>
  <c r="BF130" i="2"/>
  <c r="T130" i="2"/>
  <c r="R130" i="2"/>
  <c r="P130" i="2"/>
  <c r="BI129" i="2"/>
  <c r="BH129" i="2"/>
  <c r="BG129" i="2"/>
  <c r="BF129" i="2"/>
  <c r="T129" i="2"/>
  <c r="R129" i="2"/>
  <c r="P129" i="2"/>
  <c r="BI128" i="2"/>
  <c r="BH128" i="2"/>
  <c r="BG128" i="2"/>
  <c r="BF128" i="2"/>
  <c r="T128" i="2"/>
  <c r="R128" i="2"/>
  <c r="P128" i="2"/>
  <c r="BI126" i="2"/>
  <c r="BH126" i="2"/>
  <c r="BG126" i="2"/>
  <c r="BF126" i="2"/>
  <c r="T126" i="2"/>
  <c r="R126" i="2"/>
  <c r="P126" i="2"/>
  <c r="BI125" i="2"/>
  <c r="BH125" i="2"/>
  <c r="BG125" i="2"/>
  <c r="BF125" i="2"/>
  <c r="T125" i="2"/>
  <c r="R125" i="2"/>
  <c r="P125" i="2"/>
  <c r="J119" i="2"/>
  <c r="J118" i="2"/>
  <c r="F118" i="2"/>
  <c r="F116" i="2"/>
  <c r="E114" i="2"/>
  <c r="J92" i="2"/>
  <c r="J91" i="2"/>
  <c r="F91" i="2"/>
  <c r="F89" i="2"/>
  <c r="E87" i="2"/>
  <c r="J18" i="2"/>
  <c r="E18" i="2"/>
  <c r="F119" i="2"/>
  <c r="J17" i="2"/>
  <c r="J12" i="2"/>
  <c r="J116" i="2" s="1"/>
  <c r="E7" i="2"/>
  <c r="E112" i="2" s="1"/>
  <c r="L90" i="1"/>
  <c r="AM90" i="1"/>
  <c r="AM89" i="1"/>
  <c r="L89" i="1"/>
  <c r="AM87" i="1"/>
  <c r="L87" i="1"/>
  <c r="L85" i="1"/>
  <c r="L84" i="1"/>
  <c r="BK613" i="3"/>
  <c r="J613" i="3"/>
  <c r="BK608" i="3"/>
  <c r="J608" i="3"/>
  <c r="BK607" i="3"/>
  <c r="J607" i="3"/>
  <c r="J579" i="3"/>
  <c r="BK560" i="3"/>
  <c r="BK529" i="3"/>
  <c r="BK528" i="3"/>
  <c r="J526" i="3"/>
  <c r="BK524" i="3"/>
  <c r="J523" i="3"/>
  <c r="J508" i="3"/>
  <c r="J500" i="3"/>
  <c r="BK488" i="3"/>
  <c r="BK486" i="3"/>
  <c r="BK481" i="3"/>
  <c r="J479" i="3"/>
  <c r="J473" i="3"/>
  <c r="J472" i="3"/>
  <c r="J447" i="3"/>
  <c r="J439" i="3"/>
  <c r="J437" i="3"/>
  <c r="BK433" i="3"/>
  <c r="J431" i="3"/>
  <c r="BK427" i="3"/>
  <c r="BK419" i="3"/>
  <c r="BK416" i="3"/>
  <c r="BK412" i="3"/>
  <c r="J406" i="3"/>
  <c r="J405" i="3"/>
  <c r="J402" i="3"/>
  <c r="BK396" i="3"/>
  <c r="BK395" i="3"/>
  <c r="J390" i="3"/>
  <c r="BK388" i="3"/>
  <c r="J382" i="3"/>
  <c r="BK374" i="3"/>
  <c r="J365" i="3"/>
  <c r="J363" i="3"/>
  <c r="BK361" i="3"/>
  <c r="J360" i="3"/>
  <c r="J359" i="3"/>
  <c r="J357" i="3"/>
  <c r="J351" i="3"/>
  <c r="J348" i="3"/>
  <c r="BK318" i="3"/>
  <c r="BK307" i="3"/>
  <c r="BK288" i="3"/>
  <c r="BK278" i="3"/>
  <c r="BK265" i="3"/>
  <c r="BK257" i="3"/>
  <c r="BK255" i="3"/>
  <c r="J252" i="3"/>
  <c r="BK245" i="3"/>
  <c r="BK244" i="3"/>
  <c r="J213" i="3"/>
  <c r="J200" i="3"/>
  <c r="J197" i="3"/>
  <c r="BK190" i="3"/>
  <c r="BK185" i="3"/>
  <c r="J181" i="3"/>
  <c r="J176" i="3"/>
  <c r="BK174" i="3"/>
  <c r="BK168" i="3"/>
  <c r="BK158" i="3"/>
  <c r="J154" i="3"/>
  <c r="BK152" i="3"/>
  <c r="BK147" i="3"/>
  <c r="BK145" i="3"/>
  <c r="BK138" i="2"/>
  <c r="J133" i="2"/>
  <c r="AS94" i="1"/>
  <c r="J599" i="3"/>
  <c r="BK580" i="3"/>
  <c r="BK544" i="3"/>
  <c r="J543" i="3"/>
  <c r="BK542" i="3"/>
  <c r="J541" i="3"/>
  <c r="BK540" i="3"/>
  <c r="BK531" i="3"/>
  <c r="J528" i="3"/>
  <c r="J525" i="3"/>
  <c r="J524" i="3"/>
  <c r="BK523" i="3"/>
  <c r="BK520" i="3"/>
  <c r="J504" i="3"/>
  <c r="J498" i="3"/>
  <c r="J488" i="3"/>
  <c r="BK473" i="3"/>
  <c r="BK472" i="3"/>
  <c r="BK466" i="3"/>
  <c r="BK460" i="3"/>
  <c r="J459" i="3"/>
  <c r="BK456" i="3"/>
  <c r="BK453" i="3"/>
  <c r="BK450" i="3"/>
  <c r="BK448" i="3"/>
  <c r="BK447" i="3"/>
  <c r="J445" i="3"/>
  <c r="BK444" i="3"/>
  <c r="J443" i="3"/>
  <c r="BK441" i="3"/>
  <c r="J429" i="3"/>
  <c r="J423" i="3"/>
  <c r="BK418" i="3"/>
  <c r="J412" i="3"/>
  <c r="J410" i="3"/>
  <c r="J409" i="3"/>
  <c r="J408" i="3"/>
  <c r="J403" i="3"/>
  <c r="J400" i="3"/>
  <c r="J398" i="3"/>
  <c r="BK394" i="3"/>
  <c r="BK389" i="3"/>
  <c r="J384" i="3"/>
  <c r="BK383" i="3"/>
  <c r="BK376" i="3"/>
  <c r="J372" i="3"/>
  <c r="J370" i="3"/>
  <c r="J368" i="3"/>
  <c r="J367" i="3"/>
  <c r="BK359" i="3"/>
  <c r="BK357" i="3"/>
  <c r="BK349" i="3"/>
  <c r="BK348" i="3"/>
  <c r="BK344" i="3"/>
  <c r="J338" i="3"/>
  <c r="J336" i="3"/>
  <c r="BK334" i="3"/>
  <c r="BK332" i="3"/>
  <c r="J317" i="3"/>
  <c r="J310" i="3"/>
  <c r="BK305" i="3"/>
  <c r="J296" i="3"/>
  <c r="J278" i="3"/>
  <c r="J276" i="3"/>
  <c r="J275" i="3"/>
  <c r="J270" i="3"/>
  <c r="J257" i="3"/>
  <c r="BK250" i="3"/>
  <c r="J249" i="3"/>
  <c r="J248" i="3"/>
  <c r="J244" i="3"/>
  <c r="BK215" i="3"/>
  <c r="J212" i="3"/>
  <c r="J192" i="3"/>
  <c r="J190" i="3"/>
  <c r="BK188" i="3"/>
  <c r="BK183" i="3"/>
  <c r="BK181" i="3"/>
  <c r="BK179" i="3"/>
  <c r="J178" i="3"/>
  <c r="BK176" i="3"/>
  <c r="J168" i="3"/>
  <c r="BK153" i="3"/>
  <c r="J152" i="3"/>
  <c r="J150" i="3"/>
  <c r="BK148" i="3"/>
  <c r="J141" i="2"/>
  <c r="J138" i="2"/>
  <c r="BK136" i="2"/>
  <c r="BK133" i="2"/>
  <c r="J130" i="2"/>
  <c r="J129" i="2"/>
  <c r="J125" i="2"/>
  <c r="BK599" i="3"/>
  <c r="J580" i="3"/>
  <c r="BK579" i="3"/>
  <c r="J560" i="3"/>
  <c r="J544" i="3"/>
  <c r="BK543" i="3"/>
  <c r="J542" i="3"/>
  <c r="J531" i="3"/>
  <c r="BK525" i="3"/>
  <c r="J522" i="3"/>
  <c r="BK506" i="3"/>
  <c r="BK504" i="3"/>
  <c r="BK498" i="3"/>
  <c r="BK479" i="3"/>
  <c r="J466" i="3"/>
  <c r="J460" i="3"/>
  <c r="J456" i="3"/>
  <c r="J444" i="3"/>
  <c r="BK443" i="3"/>
  <c r="J441" i="3"/>
  <c r="J433" i="3"/>
  <c r="BK431" i="3"/>
  <c r="J427" i="3"/>
  <c r="BK423" i="3"/>
  <c r="J418" i="3"/>
  <c r="J416" i="3"/>
  <c r="BK410" i="3"/>
  <c r="BK409" i="3"/>
  <c r="BK406" i="3"/>
  <c r="BK405" i="3"/>
  <c r="J404" i="3"/>
  <c r="BK403" i="3"/>
  <c r="J395" i="3"/>
  <c r="BK390" i="3"/>
  <c r="J381" i="3"/>
  <c r="J376" i="3"/>
  <c r="J374" i="3"/>
  <c r="BK360" i="3"/>
  <c r="J355" i="3"/>
  <c r="BK353" i="3"/>
  <c r="BK351" i="3"/>
  <c r="BK341" i="3"/>
  <c r="BK336" i="3"/>
  <c r="J333" i="3"/>
  <c r="J320" i="3"/>
  <c r="BK317" i="3"/>
  <c r="BK316" i="3"/>
  <c r="J300" i="3"/>
  <c r="BK296" i="3"/>
  <c r="J288" i="3"/>
  <c r="BK276" i="3"/>
  <c r="BK275" i="3"/>
  <c r="BK270" i="3"/>
  <c r="J265" i="3"/>
  <c r="J255" i="3"/>
  <c r="BK252" i="3"/>
  <c r="J250" i="3"/>
  <c r="BK249" i="3"/>
  <c r="BK225" i="3"/>
  <c r="J215" i="3"/>
  <c r="BK213" i="3"/>
  <c r="BK212" i="3"/>
  <c r="BK200" i="3"/>
  <c r="J199" i="3"/>
  <c r="BK192" i="3"/>
  <c r="J188" i="3"/>
  <c r="J183" i="3"/>
  <c r="J174" i="3"/>
  <c r="BK160" i="3"/>
  <c r="J158" i="3"/>
  <c r="J153" i="3"/>
  <c r="BK150" i="3"/>
  <c r="J145" i="3"/>
  <c r="J128" i="2"/>
  <c r="J126" i="2"/>
  <c r="BK541" i="3"/>
  <c r="J540" i="3"/>
  <c r="J529" i="3"/>
  <c r="BK526" i="3"/>
  <c r="BK522" i="3"/>
  <c r="J520" i="3"/>
  <c r="BK508" i="3"/>
  <c r="J506" i="3"/>
  <c r="BK500" i="3"/>
  <c r="J486" i="3"/>
  <c r="J481" i="3"/>
  <c r="BK459" i="3"/>
  <c r="J453" i="3"/>
  <c r="J450" i="3"/>
  <c r="J448" i="3"/>
  <c r="BK445" i="3"/>
  <c r="BK439" i="3"/>
  <c r="BK437" i="3"/>
  <c r="BK429" i="3"/>
  <c r="J419" i="3"/>
  <c r="BK408" i="3"/>
  <c r="BK404" i="3"/>
  <c r="BK402" i="3"/>
  <c r="BK400" i="3"/>
  <c r="BK398" i="3"/>
  <c r="J396" i="3"/>
  <c r="J394" i="3"/>
  <c r="J389" i="3"/>
  <c r="J388" i="3"/>
  <c r="BK384" i="3"/>
  <c r="J383" i="3"/>
  <c r="BK382" i="3"/>
  <c r="BK381" i="3"/>
  <c r="BK372" i="3"/>
  <c r="BK370" i="3"/>
  <c r="BK368" i="3"/>
  <c r="BK367" i="3"/>
  <c r="BK365" i="3"/>
  <c r="BK363" i="3"/>
  <c r="J361" i="3"/>
  <c r="BK355" i="3"/>
  <c r="J353" i="3"/>
  <c r="J349" i="3"/>
  <c r="J344" i="3"/>
  <c r="J341" i="3"/>
  <c r="BK338" i="3"/>
  <c r="J334" i="3"/>
  <c r="BK333" i="3"/>
  <c r="J332" i="3"/>
  <c r="BK320" i="3"/>
  <c r="J318" i="3"/>
  <c r="J316" i="3"/>
  <c r="BK310" i="3"/>
  <c r="J307" i="3"/>
  <c r="J305" i="3"/>
  <c r="BK300" i="3"/>
  <c r="BK248" i="3"/>
  <c r="J245" i="3"/>
  <c r="J225" i="3"/>
  <c r="BK199" i="3"/>
  <c r="BK197" i="3"/>
  <c r="J185" i="3"/>
  <c r="J179" i="3"/>
  <c r="BK178" i="3"/>
  <c r="J160" i="3"/>
  <c r="BK154" i="3"/>
  <c r="J148" i="3"/>
  <c r="J147" i="3"/>
  <c r="BK141" i="2"/>
  <c r="J136" i="2"/>
  <c r="BK130" i="2"/>
  <c r="BK129" i="2"/>
  <c r="BK128" i="2"/>
  <c r="BK126" i="2"/>
  <c r="BK125" i="2"/>
  <c r="P124" i="2" l="1"/>
  <c r="P123" i="2" s="1"/>
  <c r="P122" i="2" s="1"/>
  <c r="AU95" i="1" s="1"/>
  <c r="T144" i="3"/>
  <c r="P180" i="3"/>
  <c r="P198" i="3"/>
  <c r="P247" i="3"/>
  <c r="R254" i="3"/>
  <c r="P331" i="3"/>
  <c r="BK343" i="3"/>
  <c r="J343" i="3"/>
  <c r="J107" i="3" s="1"/>
  <c r="R343" i="3"/>
  <c r="P428" i="3"/>
  <c r="BK124" i="2"/>
  <c r="J124" i="2" s="1"/>
  <c r="J98" i="2" s="1"/>
  <c r="BK144" i="3"/>
  <c r="J144" i="3"/>
  <c r="J98" i="3" s="1"/>
  <c r="BK173" i="3"/>
  <c r="J173" i="3"/>
  <c r="J99" i="3"/>
  <c r="BK180" i="3"/>
  <c r="J180" i="3" s="1"/>
  <c r="J100" i="3" s="1"/>
  <c r="BK198" i="3"/>
  <c r="J198" i="3" s="1"/>
  <c r="J101" i="3" s="1"/>
  <c r="BK247" i="3"/>
  <c r="J247" i="3"/>
  <c r="J102" i="3" s="1"/>
  <c r="T247" i="3"/>
  <c r="P254" i="3"/>
  <c r="BK449" i="3"/>
  <c r="J449" i="3" s="1"/>
  <c r="J118" i="3" s="1"/>
  <c r="T124" i="2"/>
  <c r="T123" i="2"/>
  <c r="T122" i="2" s="1"/>
  <c r="R144" i="3"/>
  <c r="R173" i="3"/>
  <c r="T173" i="3"/>
  <c r="T180" i="3"/>
  <c r="T198" i="3"/>
  <c r="BK254" i="3"/>
  <c r="J254" i="3"/>
  <c r="J103" i="3" s="1"/>
  <c r="BK331" i="3"/>
  <c r="J331" i="3"/>
  <c r="J104" i="3"/>
  <c r="T331" i="3"/>
  <c r="P343" i="3"/>
  <c r="P358" i="3"/>
  <c r="R358" i="3"/>
  <c r="BK364" i="3"/>
  <c r="J364" i="3" s="1"/>
  <c r="J114" i="3" s="1"/>
  <c r="T364" i="3"/>
  <c r="BK507" i="3"/>
  <c r="J507" i="3" s="1"/>
  <c r="J119" i="3" s="1"/>
  <c r="R124" i="2"/>
  <c r="R123" i="2" s="1"/>
  <c r="R122" i="2" s="1"/>
  <c r="P144" i="3"/>
  <c r="P143" i="3"/>
  <c r="P173" i="3"/>
  <c r="R180" i="3"/>
  <c r="R198" i="3"/>
  <c r="R247" i="3"/>
  <c r="T254" i="3"/>
  <c r="R331" i="3"/>
  <c r="T343" i="3"/>
  <c r="BK358" i="3"/>
  <c r="J358" i="3" s="1"/>
  <c r="J112" i="3" s="1"/>
  <c r="T358" i="3"/>
  <c r="P364" i="3"/>
  <c r="R364" i="3"/>
  <c r="BK371" i="3"/>
  <c r="J371" i="3"/>
  <c r="J115" i="3"/>
  <c r="P371" i="3"/>
  <c r="R371" i="3"/>
  <c r="T371" i="3"/>
  <c r="BK411" i="3"/>
  <c r="J411" i="3" s="1"/>
  <c r="J116" i="3" s="1"/>
  <c r="P411" i="3"/>
  <c r="R411" i="3"/>
  <c r="T411" i="3"/>
  <c r="BK428" i="3"/>
  <c r="J428" i="3"/>
  <c r="J117" i="3"/>
  <c r="R428" i="3"/>
  <c r="T428" i="3"/>
  <c r="P449" i="3"/>
  <c r="R449" i="3"/>
  <c r="T449" i="3"/>
  <c r="P507" i="3"/>
  <c r="R507" i="3"/>
  <c r="T507" i="3"/>
  <c r="BK530" i="3"/>
  <c r="J530" i="3" s="1"/>
  <c r="J120" i="3" s="1"/>
  <c r="P530" i="3"/>
  <c r="R530" i="3"/>
  <c r="T530" i="3"/>
  <c r="BK559" i="3"/>
  <c r="J559" i="3"/>
  <c r="J121" i="3" s="1"/>
  <c r="P559" i="3"/>
  <c r="R559" i="3"/>
  <c r="T559" i="3"/>
  <c r="E85" i="2"/>
  <c r="BE128" i="2"/>
  <c r="BE138" i="2"/>
  <c r="BK135" i="2"/>
  <c r="J135" i="2" s="1"/>
  <c r="J100" i="2" s="1"/>
  <c r="E85" i="3"/>
  <c r="BE147" i="3"/>
  <c r="BE150" i="3"/>
  <c r="BE152" i="3"/>
  <c r="BE168" i="3"/>
  <c r="BE190" i="3"/>
  <c r="BE212" i="3"/>
  <c r="BE248" i="3"/>
  <c r="BE249" i="3"/>
  <c r="BE250" i="3"/>
  <c r="BE257" i="3"/>
  <c r="BE270" i="3"/>
  <c r="BE344" i="3"/>
  <c r="BE348" i="3"/>
  <c r="BE351" i="3"/>
  <c r="BE374" i="3"/>
  <c r="BE389" i="3"/>
  <c r="BE403" i="3"/>
  <c r="BE405" i="3"/>
  <c r="BE416" i="3"/>
  <c r="BE431" i="3"/>
  <c r="BE441" i="3"/>
  <c r="BE443" i="3"/>
  <c r="BE460" i="3"/>
  <c r="BE488" i="3"/>
  <c r="BE498" i="3"/>
  <c r="BE504" i="3"/>
  <c r="BE524" i="3"/>
  <c r="BE525" i="3"/>
  <c r="BE560" i="3"/>
  <c r="BK340" i="3"/>
  <c r="J340" i="3" s="1"/>
  <c r="J105" i="3" s="1"/>
  <c r="BK350" i="3"/>
  <c r="J350" i="3" s="1"/>
  <c r="J108" i="3" s="1"/>
  <c r="BE130" i="2"/>
  <c r="BE141" i="2"/>
  <c r="BK132" i="2"/>
  <c r="J132" i="2" s="1"/>
  <c r="J99" i="2" s="1"/>
  <c r="F139" i="3"/>
  <c r="BE153" i="3"/>
  <c r="BE160" i="3"/>
  <c r="BE174" i="3"/>
  <c r="BE178" i="3"/>
  <c r="BE179" i="3"/>
  <c r="BE181" i="3"/>
  <c r="BE185" i="3"/>
  <c r="BE188" i="3"/>
  <c r="BE244" i="3"/>
  <c r="BE245" i="3"/>
  <c r="BE255" i="3"/>
  <c r="BE265" i="3"/>
  <c r="BE276" i="3"/>
  <c r="BE305" i="3"/>
  <c r="BE318" i="3"/>
  <c r="BE336" i="3"/>
  <c r="BE361" i="3"/>
  <c r="BE363" i="3"/>
  <c r="BE365" i="3"/>
  <c r="BE370" i="3"/>
  <c r="BE382" i="3"/>
  <c r="BE383" i="3"/>
  <c r="BE384" i="3"/>
  <c r="BE388" i="3"/>
  <c r="BE395" i="3"/>
  <c r="BE396" i="3"/>
  <c r="BE400" i="3"/>
  <c r="BE418" i="3"/>
  <c r="BE437" i="3"/>
  <c r="BE447" i="3"/>
  <c r="BE450" i="3"/>
  <c r="BE456" i="3"/>
  <c r="BE473" i="3"/>
  <c r="BE479" i="3"/>
  <c r="BE486" i="3"/>
  <c r="BE500" i="3"/>
  <c r="BE523" i="3"/>
  <c r="BE526" i="3"/>
  <c r="BE528" i="3"/>
  <c r="BE580" i="3"/>
  <c r="F92" i="2"/>
  <c r="BE125" i="2"/>
  <c r="BE126" i="2"/>
  <c r="BE129" i="2"/>
  <c r="BK140" i="2"/>
  <c r="J140" i="2" s="1"/>
  <c r="J102" i="2" s="1"/>
  <c r="J89" i="3"/>
  <c r="BE145" i="3"/>
  <c r="BE154" i="3"/>
  <c r="BE158" i="3"/>
  <c r="BE183" i="3"/>
  <c r="BE192" i="3"/>
  <c r="BE197" i="3"/>
  <c r="BE199" i="3"/>
  <c r="BE225" i="3"/>
  <c r="BE252" i="3"/>
  <c r="BE278" i="3"/>
  <c r="BE296" i="3"/>
  <c r="BE307" i="3"/>
  <c r="BE320" i="3"/>
  <c r="BE341" i="3"/>
  <c r="BE349" i="3"/>
  <c r="BE355" i="3"/>
  <c r="BE357" i="3"/>
  <c r="BE360" i="3"/>
  <c r="BE372" i="3"/>
  <c r="BE381" i="3"/>
  <c r="BE404" i="3"/>
  <c r="BE412" i="3"/>
  <c r="BE419" i="3"/>
  <c r="BE423" i="3"/>
  <c r="BE429" i="3"/>
  <c r="BE433" i="3"/>
  <c r="BE466" i="3"/>
  <c r="BE472" i="3"/>
  <c r="BE481" i="3"/>
  <c r="BE506" i="3"/>
  <c r="BE508" i="3"/>
  <c r="BE529" i="3"/>
  <c r="BE544" i="3"/>
  <c r="BE579" i="3"/>
  <c r="BK362" i="3"/>
  <c r="J362" i="3" s="1"/>
  <c r="J113" i="3" s="1"/>
  <c r="J89" i="2"/>
  <c r="BE133" i="2"/>
  <c r="BE136" i="2"/>
  <c r="BK137" i="2"/>
  <c r="J137" i="2" s="1"/>
  <c r="J101" i="2" s="1"/>
  <c r="BE148" i="3"/>
  <c r="BE176" i="3"/>
  <c r="BE200" i="3"/>
  <c r="BE213" i="3"/>
  <c r="BE215" i="3"/>
  <c r="BE275" i="3"/>
  <c r="BE288" i="3"/>
  <c r="BE300" i="3"/>
  <c r="BE310" i="3"/>
  <c r="BE316" i="3"/>
  <c r="BE317" i="3"/>
  <c r="BE332" i="3"/>
  <c r="BE333" i="3"/>
  <c r="BE334" i="3"/>
  <c r="BE338" i="3"/>
  <c r="BE353" i="3"/>
  <c r="BE359" i="3"/>
  <c r="BE367" i="3"/>
  <c r="BE368" i="3"/>
  <c r="BE376" i="3"/>
  <c r="BE390" i="3"/>
  <c r="BE394" i="3"/>
  <c r="BE398" i="3"/>
  <c r="BE402" i="3"/>
  <c r="BE406" i="3"/>
  <c r="BE408" i="3"/>
  <c r="BE409" i="3"/>
  <c r="BE410" i="3"/>
  <c r="BE427" i="3"/>
  <c r="BE439" i="3"/>
  <c r="BE444" i="3"/>
  <c r="BE445" i="3"/>
  <c r="BE448" i="3"/>
  <c r="BE453" i="3"/>
  <c r="BE459" i="3"/>
  <c r="BE520" i="3"/>
  <c r="BE522" i="3"/>
  <c r="BE531" i="3"/>
  <c r="BE540" i="3"/>
  <c r="BE541" i="3"/>
  <c r="BE542" i="3"/>
  <c r="BE543" i="3"/>
  <c r="BE599" i="3"/>
  <c r="BE607" i="3"/>
  <c r="BE608" i="3"/>
  <c r="BE613" i="3"/>
  <c r="BK352" i="3"/>
  <c r="J352" i="3" s="1"/>
  <c r="J109" i="3" s="1"/>
  <c r="BK354" i="3"/>
  <c r="J354" i="3" s="1"/>
  <c r="J110" i="3" s="1"/>
  <c r="BK356" i="3"/>
  <c r="J356" i="3" s="1"/>
  <c r="J111" i="3" s="1"/>
  <c r="BK612" i="3"/>
  <c r="J612" i="3"/>
  <c r="J122" i="3" s="1"/>
  <c r="F36" i="2"/>
  <c r="BC95" i="1"/>
  <c r="F35" i="3"/>
  <c r="BB96" i="1" s="1"/>
  <c r="J34" i="2"/>
  <c r="AW95" i="1"/>
  <c r="J34" i="3"/>
  <c r="AW96" i="1" s="1"/>
  <c r="F34" i="2"/>
  <c r="BA95" i="1"/>
  <c r="F36" i="3"/>
  <c r="BC96" i="1" s="1"/>
  <c r="F37" i="2"/>
  <c r="BD95" i="1"/>
  <c r="F34" i="3"/>
  <c r="BA96" i="1" s="1"/>
  <c r="F35" i="2"/>
  <c r="BB95" i="1"/>
  <c r="F37" i="3"/>
  <c r="BD96" i="1" s="1"/>
  <c r="P342" i="3" l="1"/>
  <c r="P142" i="3" s="1"/>
  <c r="AU96" i="1" s="1"/>
  <c r="AU94" i="1" s="1"/>
  <c r="R143" i="3"/>
  <c r="R342" i="3"/>
  <c r="T143" i="3"/>
  <c r="T342" i="3"/>
  <c r="BK143" i="3"/>
  <c r="J143" i="3" s="1"/>
  <c r="J97" i="3" s="1"/>
  <c r="BK123" i="2"/>
  <c r="BK122" i="2"/>
  <c r="J122" i="2" s="1"/>
  <c r="J30" i="2" s="1"/>
  <c r="AG95" i="1" s="1"/>
  <c r="BK342" i="3"/>
  <c r="J342" i="3" s="1"/>
  <c r="J106" i="3" s="1"/>
  <c r="J33" i="2"/>
  <c r="AV95" i="1"/>
  <c r="AT95" i="1" s="1"/>
  <c r="BA94" i="1"/>
  <c r="AW94" i="1" s="1"/>
  <c r="AK30" i="1" s="1"/>
  <c r="BC94" i="1"/>
  <c r="W32" i="1" s="1"/>
  <c r="BD94" i="1"/>
  <c r="W33" i="1" s="1"/>
  <c r="F33" i="2"/>
  <c r="AZ95" i="1"/>
  <c r="BB94" i="1"/>
  <c r="AX94" i="1" s="1"/>
  <c r="F33" i="3"/>
  <c r="AZ96" i="1" s="1"/>
  <c r="J33" i="3"/>
  <c r="AV96" i="1" s="1"/>
  <c r="AT96" i="1" s="1"/>
  <c r="T142" i="3" l="1"/>
  <c r="R142" i="3"/>
  <c r="J39" i="2"/>
  <c r="J123" i="2"/>
  <c r="J97" i="2"/>
  <c r="J96" i="2"/>
  <c r="BK142" i="3"/>
  <c r="J142" i="3"/>
  <c r="J30" i="3" s="1"/>
  <c r="AG96" i="1" s="1"/>
  <c r="AN96" i="1" s="1"/>
  <c r="AN95" i="1"/>
  <c r="AZ94" i="1"/>
  <c r="W29" i="1" s="1"/>
  <c r="AY94" i="1"/>
  <c r="W30" i="1"/>
  <c r="W31" i="1"/>
  <c r="J39" i="3" l="1"/>
  <c r="J96" i="3"/>
  <c r="AG94" i="1"/>
  <c r="AK26" i="1" s="1"/>
  <c r="AV94" i="1"/>
  <c r="AK29" i="1" s="1"/>
  <c r="AK35" i="1" l="1"/>
  <c r="AT94" i="1"/>
  <c r="AN94" i="1" l="1"/>
</calcChain>
</file>

<file path=xl/sharedStrings.xml><?xml version="1.0" encoding="utf-8"?>
<sst xmlns="http://schemas.openxmlformats.org/spreadsheetml/2006/main" count="5643" uniqueCount="1060">
  <si>
    <t>Export Komplet</t>
  </si>
  <si>
    <t/>
  </si>
  <si>
    <t>2.0</t>
  </si>
  <si>
    <t>False</t>
  </si>
  <si>
    <t>{d4658730-bc5f-4fd3-825e-18207fa70dfc}</t>
  </si>
  <si>
    <t>&gt;&gt;  skryté sloupce  &lt;&lt;</t>
  </si>
  <si>
    <t>0,01</t>
  </si>
  <si>
    <t>21</t>
  </si>
  <si>
    <t>15</t>
  </si>
  <si>
    <t>REKAPITULACE STAVBY</t>
  </si>
  <si>
    <t>v ---  níže se nacházejí doplnkové a pomocné údaje k sestavám  --- v</t>
  </si>
  <si>
    <t>Návod na vyplnění</t>
  </si>
  <si>
    <t>0,001</t>
  </si>
  <si>
    <t>Kód:</t>
  </si>
  <si>
    <t>20-024-2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</si>
  <si>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</si>
  <si>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</si>
  <si>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kuchyně a jídelny, Obránců míru 1714, Přelouč - 2.etapa</t>
  </si>
  <si>
    <t>KSO:</t>
  </si>
  <si>
    <t>CC-CZ:</t>
  </si>
  <si>
    <t>Místo:</t>
  </si>
  <si>
    <t xml:space="preserve"> </t>
  </si>
  <si>
    <t>Datum:</t>
  </si>
  <si>
    <t>12. 5. 2020</t>
  </si>
  <si>
    <t>Zadavatel:</t>
  </si>
  <si>
    <t>IČ:</t>
  </si>
  <si>
    <t>Město Přelouč</t>
  </si>
  <si>
    <t>DIČ:</t>
  </si>
  <si>
    <t>Uchazeč:</t>
  </si>
  <si>
    <t>Vyplň údaj</t>
  </si>
  <si>
    <t>Projektant:</t>
  </si>
  <si>
    <t>Ing. Vítězslav Vomočil Pardubice</t>
  </si>
  <si>
    <t>True</t>
  </si>
  <si>
    <t>Zpracovatel:</t>
  </si>
  <si>
    <t>Vojtěch</t>
  </si>
  <si>
    <t>Poznámka:</t>
  </si>
  <si>
    <t>Veškeré rozměry budou upřesněny po odkrytí a prozkoumání jednotlivých prvků. Výpis materiálu neslouží dodavateli pro jeho objednávku. Při zpracování cenové nabídky je nutné vycházet ze všech částí projektové dokumentace. (Technická zpráva, výkresová dokumentace, přílohy, legendy, tabulky výrobků, detaily atd.).</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</si>
  <si>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</si>
  <si>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</si>
  <si>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</si>
  <si>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</si>
  <si>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</si>
  <si>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</si>
  <si>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</si>
  <si>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</si>
  <si>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</si>
  <si>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</si>
  <si>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</si>
  <si>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</si>
  <si>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</si>
  <si>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</si>
  <si>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</si>
  <si>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</si>
  <si>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</si>
  <si>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</si>
  <si>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</si>
  <si>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</si>
  <si>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</si>
  <si>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</si>
  <si>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</si>
  <si>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</si>
  <si>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</si>
  <si>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</si>
  <si>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</si>
  <si>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</si>
  <si>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</si>
  <si>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</si>
  <si>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</si>
  <si>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</si>
  <si>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</si>
  <si>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</si>
  <si>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</si>
  <si>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</si>
  <si>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</si>
  <si>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</si>
  <si>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</si>
  <si>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</si>
  <si>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</si>
  <si>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</si>
  <si>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</si>
  <si>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</si>
  <si>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</si>
  <si>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</si>
  <si>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Vedlejší a ostatní náklady</t>
  </si>
  <si>
    <t>VON</t>
  </si>
  <si>
    <t>1</t>
  </si>
  <si>
    <t>{91153781-6f2c-47b0-8918-d39a6df81857}</t>
  </si>
  <si>
    <t>2</t>
  </si>
  <si>
    <t>01</t>
  </si>
  <si>
    <t>SO 02 Stavební úpravy 2. NP – varna se zázemím</t>
  </si>
  <si>
    <t>STA</t>
  </si>
  <si>
    <t>{af440d77-3bba-40e3-8518-c14eb0022e13}</t>
  </si>
  <si>
    <t>KRYCÍ LIST SOUPISU PRACÍ</t>
  </si>
  <si>
    <t>Objekt:</t>
  </si>
  <si>
    <t>00 - Vedlejší a ostatní náklady</t>
  </si>
  <si>
    <t>REKAPITULACE ČLENĚNÍ SOUPISU PRACÍ</t>
  </si>
  <si>
    <t>Kód dílu - Popis</t>
  </si>
  <si>
    <t>Cena celkem [CZK]</t>
  </si>
  <si>
    <t>Náklady ze soupisu prací</t>
  </si>
  <si>
    <t>-1</t>
  </si>
  <si>
    <t>VRN - Vedlejší rozpočtové náklady</t>
  </si>
  <si>
    <t xml:space="preserve">    VRN3 - Zařízení staveniště</t>
  </si>
  <si>
    <t xml:space="preserve">    VRN4 - Inženýrská činnost</t>
  </si>
  <si>
    <t xml:space="preserve">    VRN5 - Finanční náklady</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</si>
  <si>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</si>
  <si>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</si>
  <si>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</si>
  <si>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</si>
  <si>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</si>
  <si>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</si>
  <si>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</si>
  <si>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</si>
  <si>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</si>
  <si>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</si>
  <si>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</si>
  <si>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</si>
  <si>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</si>
  <si>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</si>
  <si>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</si>
  <si>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</si>
  <si>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</si>
  <si>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</si>
  <si>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</si>
  <si>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</si>
  <si>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</si>
  <si>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K</t>
  </si>
  <si>
    <t>031002000</t>
  </si>
  <si>
    <t>Související práce pro zařízení staveniště</t>
  </si>
  <si>
    <t>celek</t>
  </si>
  <si>
    <t>CS ÚRS 2020 01</t>
  </si>
  <si>
    <t>1024</t>
  </si>
  <si>
    <t>-315269134</t>
  </si>
  <si>
    <t>032002000</t>
  </si>
  <si>
    <t>Vybavení staveniště</t>
  </si>
  <si>
    <t>78948793</t>
  </si>
  <si>
    <t>P</t>
  </si>
  <si>
    <t xml:space="preserve">Poznámka k položce:_x000D_
Veškeré náklady na vybudování a zajištění zařízení staveniště a jeho provoz včetně skládky a meziskládky materiálu. </t>
  </si>
  <si>
    <t>3</t>
  </si>
  <si>
    <t>033002000</t>
  </si>
  <si>
    <t>Připojení staveniště na inženýrské sítě</t>
  </si>
  <si>
    <t>-1134211567</t>
  </si>
  <si>
    <t>4</t>
  </si>
  <si>
    <t>034002000</t>
  </si>
  <si>
    <t>Zabezpečení staveniště</t>
  </si>
  <si>
    <t>-1058144348</t>
  </si>
  <si>
    <t>039002000</t>
  </si>
  <si>
    <t>Zrušení zařízení staveniště</t>
  </si>
  <si>
    <t>2076110122</t>
  </si>
  <si>
    <t>Poznámka k položce:_x000D_
Odstranění zařízení staveniště a uvedení místa do původního stavu před zřízením ZS.</t>
  </si>
  <si>
    <t>VRN4</t>
  </si>
  <si>
    <t>Inženýrská činnost</t>
  </si>
  <si>
    <t>6</t>
  </si>
  <si>
    <t>045002000</t>
  </si>
  <si>
    <t>Kompletační a koordinační činnost</t>
  </si>
  <si>
    <t>1594772551</t>
  </si>
  <si>
    <t xml:space="preserve">Poznámka k položce:_x000D_
Koordinace veškerých prací a dodávek, které jsou součástí díla. </t>
  </si>
  <si>
    <t>VRN5</t>
  </si>
  <si>
    <t>Finanční náklady</t>
  </si>
  <si>
    <t>7</t>
  </si>
  <si>
    <t>051002000</t>
  </si>
  <si>
    <t>Pojištění stavby</t>
  </si>
  <si>
    <t>-587447555</t>
  </si>
  <si>
    <t>VRN7</t>
  </si>
  <si>
    <t>Provozní vlivy</t>
  </si>
  <si>
    <t>8</t>
  </si>
  <si>
    <t>071103000</t>
  </si>
  <si>
    <t>Provoz investora</t>
  </si>
  <si>
    <t>-369891841</t>
  </si>
  <si>
    <t>Poznámka k položce:_x000D_
Stavba prováděná za provozu školní jídelny.</t>
  </si>
  <si>
    <t>VRN9</t>
  </si>
  <si>
    <t>Ostatní náklady</t>
  </si>
  <si>
    <t>9</t>
  </si>
  <si>
    <t>091504000</t>
  </si>
  <si>
    <t>Náklady související s publikační činností</t>
  </si>
  <si>
    <t>734872909</t>
  </si>
  <si>
    <t>Poznámka k položce:_x000D_
Informační tabule zdroje financování stavby.</t>
  </si>
  <si>
    <t>01 - SO 02 Stavební úpravy 2. NP – varna se zázemím</t>
  </si>
  <si>
    <t>HSV - Práce a dodávky HSV</t>
  </si>
  <si>
    <t xml:space="preserve">    3 - Svislé a kompletní konstrukce</t>
  </si>
  <si>
    <t xml:space="preserve">    4 - Vodorovné konstrukce</t>
  </si>
  <si>
    <t xml:space="preserve">    6 - Úpravy povrchů, podlahy a osazování výplní</t>
  </si>
  <si>
    <t xml:space="preserve">    61 - Úprava povrchů vnitřních</t>
  </si>
  <si>
    <t xml:space="preserve">    9 - Ostatní konstrukce a práce, bourání</t>
  </si>
  <si>
    <t xml:space="preserve">    96 - Bourání konstrukcí</t>
  </si>
  <si>
    <t xml:space="preserve">    997 - Přesun sutě</t>
  </si>
  <si>
    <t xml:space="preserve">    998 - Přesun hmot</t>
  </si>
  <si>
    <t>PSV - Práce a dodávky PSV</t>
  </si>
  <si>
    <t xml:space="preserve">    711 - Izolace proti vodě, vlhkosti a plynům</t>
  </si>
  <si>
    <t xml:space="preserve">    721 - Zdravotechnika </t>
  </si>
  <si>
    <t xml:space="preserve">    723 - Zdravotechnika - NTL plynovod</t>
  </si>
  <si>
    <t xml:space="preserve">    731 - Ústřední vytápění </t>
  </si>
  <si>
    <t xml:space="preserve">    741 - Elektroinstalace - silnoproud</t>
  </si>
  <si>
    <t xml:space="preserve">    742 - Elektroinstalace - slaboproud</t>
  </si>
  <si>
    <t xml:space="preserve">    751 - Vzduchotechnika</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</si>
  <si>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</si>
  <si>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</si>
  <si>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</si>
  <si>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</si>
  <si>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</si>
  <si>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</si>
  <si>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</si>
  <si>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</si>
  <si>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791 - Gastrotechnologie - NEOCEŇOVAT - NENÍ PŘEDMĚTEM TOHOTO ZADÁVACÍHO ŘÍZENÍ</t>
  </si>
  <si>
    <t>HSV</t>
  </si>
  <si>
    <t>Práce a dodávky HSV</t>
  </si>
  <si>
    <t>Svislé a kompletní konstrukce</t>
  </si>
  <si>
    <t>310279842</t>
  </si>
  <si>
    <t>Zazdívka otvorů pl do 4 m2 ve zdivu nadzákladovém z nepálených tvárnic tl do 300 mm</t>
  </si>
  <si>
    <t>m3</t>
  </si>
  <si>
    <t>1451037012</t>
  </si>
  <si>
    <t>VV</t>
  </si>
  <si>
    <t>"mč.215" 1,1*2,0*0,3</t>
  </si>
  <si>
    <t>317142412</t>
  </si>
  <si>
    <t>Překlad nenosný pórobetonový š 75 mm v do 250 mm na tenkovrstvou maltu dl do 1250 mm</t>
  </si>
  <si>
    <t>kus</t>
  </si>
  <si>
    <t>-1422512917</t>
  </si>
  <si>
    <t>317321411</t>
  </si>
  <si>
    <t>Překlad ze ŽB tř. C 25/30</t>
  </si>
  <si>
    <t>1626351120</t>
  </si>
  <si>
    <t>"obetonování nosníků nad otvory" 31,2*0,15*0,20</t>
  </si>
  <si>
    <t>317351107</t>
  </si>
  <si>
    <t>Zřízení bednění překladů v do 4 m</t>
  </si>
  <si>
    <t>m2</t>
  </si>
  <si>
    <t>75141241</t>
  </si>
  <si>
    <t>"obetonování nosníků nad otvory" 12,48</t>
  </si>
  <si>
    <t>317351108</t>
  </si>
  <si>
    <t>Odstranění bednění překladů v do 4 m</t>
  </si>
  <si>
    <t>462439166</t>
  </si>
  <si>
    <t>317944321</t>
  </si>
  <si>
    <t>Válcované nosníky do č.12 dodatečně osazované do připravených otvorů</t>
  </si>
  <si>
    <t>t</t>
  </si>
  <si>
    <t>-542279887</t>
  </si>
  <si>
    <t>340271021</t>
  </si>
  <si>
    <t>Zazdívka otvorů v příčkách nebo stěnách plochy do 1 m2 tvárnicemi pórobetonovými tl 100 mm</t>
  </si>
  <si>
    <t>43568307</t>
  </si>
  <si>
    <t>"mč.227" 0,38*2,1</t>
  </si>
  <si>
    <t>"pro profese TZB" 8,2</t>
  </si>
  <si>
    <t>Součet</t>
  </si>
  <si>
    <t>340271041</t>
  </si>
  <si>
    <t>Zazdívka otvorů v příčkách nebo stěnách plochy do 1 m2 tvárnicemi pórobetonovými tl 150 mm</t>
  </si>
  <si>
    <t>382423848</t>
  </si>
  <si>
    <t>"pro profese TZB" 10,2</t>
  </si>
  <si>
    <t>342272245</t>
  </si>
  <si>
    <t>Příčka z pórobetonových hladkých tvárnic na tenkovrstvou maltu tl 150 mm</t>
  </si>
  <si>
    <t>-540226369</t>
  </si>
  <si>
    <t>"prostor nad výdejními okny" 13,8</t>
  </si>
  <si>
    <t>"mč.231" 5,95*3,3-1,6</t>
  </si>
  <si>
    <t>"mč.215" 3,9*2,0</t>
  </si>
  <si>
    <t>"mč.218" (4,35+0,8)*3,3</t>
  </si>
  <si>
    <t>"mč.229" 6,0*3,3</t>
  </si>
  <si>
    <t>"mč.230" 2,0*2,0</t>
  </si>
  <si>
    <t>10</t>
  </si>
  <si>
    <t>342291121</t>
  </si>
  <si>
    <t>Ukotvení příček k cihelným konstrukcím plochými kotvami</t>
  </si>
  <si>
    <t>m</t>
  </si>
  <si>
    <t>236253120</t>
  </si>
  <si>
    <t>3,3*(2+2+2)</t>
  </si>
  <si>
    <t>2,0*2</t>
  </si>
  <si>
    <t>1,3*2</t>
  </si>
  <si>
    <t>Vodorovné konstrukce</t>
  </si>
  <si>
    <t>11</t>
  </si>
  <si>
    <t>417321414</t>
  </si>
  <si>
    <t>Ztužující pásy a věnce ze ŽB tř. C 20/25</t>
  </si>
  <si>
    <t>-979494908</t>
  </si>
  <si>
    <t>10,8*0,15*0,15</t>
  </si>
  <si>
    <t>12</t>
  </si>
  <si>
    <t>417351115</t>
  </si>
  <si>
    <t>Zřízení bednění ztužujících věnců</t>
  </si>
  <si>
    <t>308338960</t>
  </si>
  <si>
    <t>(10,8+0,15)*0,15*2</t>
  </si>
  <si>
    <t>13</t>
  </si>
  <si>
    <t>417351116</t>
  </si>
  <si>
    <t>Odstranění bednění ztužujících věnců</t>
  </si>
  <si>
    <t>34785854</t>
  </si>
  <si>
    <t>14</t>
  </si>
  <si>
    <t>417361821</t>
  </si>
  <si>
    <t>Výztuž ztužujících pásů a věnců betonářskou ocelí 10 505</t>
  </si>
  <si>
    <t>-1857557055</t>
  </si>
  <si>
    <t>Úpravy povrchů, podlahy a osazování výplní</t>
  </si>
  <si>
    <t>619991011</t>
  </si>
  <si>
    <t>Obalení konstrukcí a prvků fólií přilepenou lepící páskou</t>
  </si>
  <si>
    <t>-1693957656</t>
  </si>
  <si>
    <t>"zakrytí namontovaného VZT potrubí" 320,0</t>
  </si>
  <si>
    <t>16</t>
  </si>
  <si>
    <t>632451251</t>
  </si>
  <si>
    <t>Potěr cementový samonivelační C30 tl do 35 mm</t>
  </si>
  <si>
    <t>-78837290</t>
  </si>
  <si>
    <t>"P42" 11,5</t>
  </si>
  <si>
    <t>17</t>
  </si>
  <si>
    <t>632451252</t>
  </si>
  <si>
    <t>Potěr cementový samonivelační C30 tl do 40 mm</t>
  </si>
  <si>
    <t>671719864</t>
  </si>
  <si>
    <t>"P40" 262,6</t>
  </si>
  <si>
    <t>18</t>
  </si>
  <si>
    <t>632451254</t>
  </si>
  <si>
    <t>Potěr cementový samonivelační C30 tl do 50 mm</t>
  </si>
  <si>
    <t>1412492820</t>
  </si>
  <si>
    <t>"P41" 27,2</t>
  </si>
  <si>
    <t>19</t>
  </si>
  <si>
    <t>633811111</t>
  </si>
  <si>
    <t>Broušení nerovností betonových podlah do 2 mm - stržení šlemu</t>
  </si>
  <si>
    <t>1181719060</t>
  </si>
  <si>
    <t>11,5+262,6+27,2</t>
  </si>
  <si>
    <t>20</t>
  </si>
  <si>
    <t>642944121</t>
  </si>
  <si>
    <t>Osazování ocelových zárubní dodatečné pl do 2,5 m2</t>
  </si>
  <si>
    <t>316342505</t>
  </si>
  <si>
    <t>"ozn.20/L" 1</t>
  </si>
  <si>
    <t>"ozn.23/P" 1</t>
  </si>
  <si>
    <t>"ozn.24/P" 1</t>
  </si>
  <si>
    <t>M</t>
  </si>
  <si>
    <t>553311851</t>
  </si>
  <si>
    <t>zárubeň ocelová jednodílná, jednostranná pro běžné zdění pro jednokřídlové dveře š 600 - 900 mm L/P do příčky tl. 150 mm včetně nátěru</t>
  </si>
  <si>
    <t>1503583835</t>
  </si>
  <si>
    <t>61</t>
  </si>
  <si>
    <t>Úprava povrchů vnitřních</t>
  </si>
  <si>
    <t>22</t>
  </si>
  <si>
    <t>611325422</t>
  </si>
  <si>
    <t>Oprava vnitřní vápenocementové štukové omítky stropů v rozsahu plochy do 30%</t>
  </si>
  <si>
    <t>1866375374</t>
  </si>
  <si>
    <t>23</t>
  </si>
  <si>
    <t>612131101</t>
  </si>
  <si>
    <t>Cementový postřik vnitřních stěn nanášený celoplošně ručně</t>
  </si>
  <si>
    <t>1070290693</t>
  </si>
  <si>
    <t>"prostor nad výdejními okny" 13,8*2+4,03</t>
  </si>
  <si>
    <t>"mč.216" 5,95*1,3</t>
  </si>
  <si>
    <t>"mč.217" (4,35+0,8)*1,3</t>
  </si>
  <si>
    <t>"mč.218" 4,35*3,3</t>
  </si>
  <si>
    <t>"mč.229" 6,0*1,3</t>
  </si>
  <si>
    <t>"mč.230" 6,0*1,3</t>
  </si>
  <si>
    <t>Nové příčky</t>
  </si>
  <si>
    <t>292,2</t>
  </si>
  <si>
    <t>Obklad</t>
  </si>
  <si>
    <t>24</t>
  </si>
  <si>
    <t>612142002</t>
  </si>
  <si>
    <t>Potažení vnitřních stěn sklovláknitým pletivem</t>
  </si>
  <si>
    <t>-1952585946</t>
  </si>
  <si>
    <t>25</t>
  </si>
  <si>
    <t>612321121</t>
  </si>
  <si>
    <t>Vápenocementová omítka hladká jednovrstvá vnitřních stěn nanášená ručně</t>
  </si>
  <si>
    <t>-498748295</t>
  </si>
  <si>
    <t>"pod keramický obklad" 292,2</t>
  </si>
  <si>
    <t>26</t>
  </si>
  <si>
    <t>612321141</t>
  </si>
  <si>
    <t>Vápenocementová omítka štuková dvouvrstvá vnitřních stěn nanášená ručně</t>
  </si>
  <si>
    <t>-460629758</t>
  </si>
  <si>
    <t>27</t>
  </si>
  <si>
    <t>612325423</t>
  </si>
  <si>
    <t>Oprava vnitřní vápenocementové štukové omítky stěn v rozsahu plochy do 50%</t>
  </si>
  <si>
    <t>-1098915035</t>
  </si>
  <si>
    <t>"mč.215" (17,8+8,6)*2*1,3</t>
  </si>
  <si>
    <t>"mč.216" (5,95+6,0+0,9)*2*1,3-5,95*1,3</t>
  </si>
  <si>
    <t>"mč.217" (4,35+3,9)*2*1,3</t>
  </si>
  <si>
    <t>"mč.218" (4,35+2,9)*2*3,3-1,8-2,5*2+1,1*2</t>
  </si>
  <si>
    <t>"mč.219" (4,35+2,55)*2*3,3-1,8-2,5+1,1</t>
  </si>
  <si>
    <t>"mč.220" (6,5+1,45)*2*3,3-2,5*2</t>
  </si>
  <si>
    <t>"mč.221" (6,0+3,7)*2*3,3-2,5-2,9-2,4*2-2,5*2+1,1*2-1,2*2-7,7</t>
  </si>
  <si>
    <t>"mč.222" (1,35+1,3)*2*3,3-1,2*2</t>
  </si>
  <si>
    <t>"mč.223" (1,9+0,8)*2*3,3-1,2</t>
  </si>
  <si>
    <t>"mč.224" (1,75+1,3)*2*1,3</t>
  </si>
  <si>
    <t>"mč.225" (3,0+1,2)*2*1,3</t>
  </si>
  <si>
    <t>"mč.226" (1,9+0,8)*2*1,3</t>
  </si>
  <si>
    <t>"mč.227" (1,9+1,2)*2*1,3</t>
  </si>
  <si>
    <t>"mč.228" (4,8+2,5+4,8)*3,3-2,5*2+1,2*2</t>
  </si>
  <si>
    <t>"mč.229" (3,0+6,0+3,0)*1,3</t>
  </si>
  <si>
    <t>"mč.230" (5,8+6,0+5,8)*1,3</t>
  </si>
  <si>
    <t>"mč.231" (2,8+5,95+2,8)*3,3-2,5*4+1,2*4+0,89</t>
  </si>
  <si>
    <t>28</t>
  </si>
  <si>
    <t>612131121</t>
  </si>
  <si>
    <t>Penetrační disperzní nátěr vnitřních stěn nanášený ručně</t>
  </si>
  <si>
    <t>-1929245124</t>
  </si>
  <si>
    <t>29</t>
  </si>
  <si>
    <t>612311131</t>
  </si>
  <si>
    <t>Potažení vnitřních stěn vápenným štukem tloušťky do 3 mm</t>
  </si>
  <si>
    <t>1737512061</t>
  </si>
  <si>
    <t>"po odstranění omyv. nátěru ze stěn" 127,705</t>
  </si>
  <si>
    <t>Ostatní konstrukce a práce, bourání</t>
  </si>
  <si>
    <t>30</t>
  </si>
  <si>
    <t>949101111</t>
  </si>
  <si>
    <t>Lešení pomocné pro objekty pozemních staveb s lešeňovou podlahou v do 1,9 m zatížení do 150 kg/m2</t>
  </si>
  <si>
    <t>-1694674812</t>
  </si>
  <si>
    <t>31</t>
  </si>
  <si>
    <t>952901111</t>
  </si>
  <si>
    <t>Vyčištění budov bytové a občanské výstavby při výšce podlaží do 4 m</t>
  </si>
  <si>
    <t>-943337327</t>
  </si>
  <si>
    <t>32</t>
  </si>
  <si>
    <t>741110062</t>
  </si>
  <si>
    <t>Montáž trubka plastová ohebná D přes 23 do 35 mm uložená pod omítku</t>
  </si>
  <si>
    <t>463554139</t>
  </si>
  <si>
    <t>"P5" 1,5*4+1,0*4</t>
  </si>
  <si>
    <t>33</t>
  </si>
  <si>
    <t>34571051</t>
  </si>
  <si>
    <t>trubka elektroinstalační ohebná EN 500 86-1141 (chránička) D 22,9/28,5mm</t>
  </si>
  <si>
    <t>-1267479530</t>
  </si>
  <si>
    <t>"P5" (1,5*4+1,0*4)*1,2</t>
  </si>
  <si>
    <t>96</t>
  </si>
  <si>
    <t>Bourání konstrukcí</t>
  </si>
  <si>
    <t>34</t>
  </si>
  <si>
    <t>961044111</t>
  </si>
  <si>
    <t>Bourání základů z betonu prostého</t>
  </si>
  <si>
    <t>1007596749</t>
  </si>
  <si>
    <t>"mč.215" (1,47*0,84+0,83*5,94+0,83*3,41+1,01*1,45+0,9*1,5)*0,13</t>
  </si>
  <si>
    <t>35</t>
  </si>
  <si>
    <t>962031133</t>
  </si>
  <si>
    <t>Bourání příček z cihel pálených na MVC tl do 150 mm</t>
  </si>
  <si>
    <t>-2064570455</t>
  </si>
  <si>
    <t>Poznámka k položce:_x000D_
Vč. dveří.</t>
  </si>
  <si>
    <t>"mč.215" 9,95*2,0+10,8*2,63</t>
  </si>
  <si>
    <t>"mč.216" 3,5*2,0</t>
  </si>
  <si>
    <t>"mč.230" 3,5*2,0</t>
  </si>
  <si>
    <t>36</t>
  </si>
  <si>
    <t>965045113</t>
  </si>
  <si>
    <t>Bourání potěrů cementových nebo pískocementových tl do 50 mm pl přes 4 m2</t>
  </si>
  <si>
    <t>-1649037233</t>
  </si>
  <si>
    <t>"P8" 271,7</t>
  </si>
  <si>
    <t>"P9" 27,2</t>
  </si>
  <si>
    <t>"P11" 3,0</t>
  </si>
  <si>
    <t>37</t>
  </si>
  <si>
    <t>965081213</t>
  </si>
  <si>
    <t>Bourání podlah z dlaždic keramických nebo xylolitových tl do 10 mm plochy přes 1 m2</t>
  </si>
  <si>
    <t>-1757419295</t>
  </si>
  <si>
    <t>38</t>
  </si>
  <si>
    <t>965081611</t>
  </si>
  <si>
    <t>Odsekání soklíků rovných</t>
  </si>
  <si>
    <t>-1315365384</t>
  </si>
  <si>
    <t>39</t>
  </si>
  <si>
    <t>968062245</t>
  </si>
  <si>
    <t>Vybourání dřevěných rámů oken jednoduchých včetně křídel pl do 2 m2</t>
  </si>
  <si>
    <t>-1183649351</t>
  </si>
  <si>
    <t>"mč.230" 1,2*1,2</t>
  </si>
  <si>
    <t>40</t>
  </si>
  <si>
    <t>968072455</t>
  </si>
  <si>
    <t>Vybourání kovových dveřních zárubní pl do 2 m2</t>
  </si>
  <si>
    <t>1521684930</t>
  </si>
  <si>
    <t>Poznámka k položce:_x000D_
Včetně vyvěšení křídla.</t>
  </si>
  <si>
    <t>"mč.215" 0,9*2,0*2</t>
  </si>
  <si>
    <t>"mč.217" 0,9*2,0</t>
  </si>
  <si>
    <t>"mč.218" 0,9*2,0</t>
  </si>
  <si>
    <t>"mč.219" 0,9*2,0</t>
  </si>
  <si>
    <t>"mč.222" 0,6*2,0</t>
  </si>
  <si>
    <t>"mč.224" 0,6*2,0*2</t>
  </si>
  <si>
    <t>"mč.225" 0,6*2,0*2</t>
  </si>
  <si>
    <t>41</t>
  </si>
  <si>
    <t>968072456</t>
  </si>
  <si>
    <t>Vybourání kovových dveřních zárubní pl přes 2 m2</t>
  </si>
  <si>
    <t>-1087848699</t>
  </si>
  <si>
    <t>"mč.216" 1,25*2,0</t>
  </si>
  <si>
    <t>"mč.220" 1,25*2,0</t>
  </si>
  <si>
    <t>"mč.221" 1,45*2,0</t>
  </si>
  <si>
    <t>"mč.229" 1,25*2,0</t>
  </si>
  <si>
    <t>"mč.230" 1,25*2,0</t>
  </si>
  <si>
    <t>42</t>
  </si>
  <si>
    <t>971033521</t>
  </si>
  <si>
    <t>Vybourání otvorů ve zdivu cihelném pl do 1 m2 na MVC nebo MV tl do 100 mm</t>
  </si>
  <si>
    <t>254784742</t>
  </si>
  <si>
    <t>43</t>
  </si>
  <si>
    <t>971033531</t>
  </si>
  <si>
    <t>Vybourání otvorů ve zdivu cihelném pl do 1 m2 na MVC nebo MV tl do 150 mm</t>
  </si>
  <si>
    <t>451663520</t>
  </si>
  <si>
    <t>"mč.216" 1,6*0,55</t>
  </si>
  <si>
    <t>"mč.217" 1,6*0,55</t>
  </si>
  <si>
    <t>44</t>
  </si>
  <si>
    <t>971033541</t>
  </si>
  <si>
    <t>Vybourání otvorů ve zdivu cihelném pl do 1 m2 na MVC nebo MV tl do 300 mm</t>
  </si>
  <si>
    <t>1847696876</t>
  </si>
  <si>
    <t>"mč.216" 1,6*0,55*0,3</t>
  </si>
  <si>
    <t>45</t>
  </si>
  <si>
    <t>971033631</t>
  </si>
  <si>
    <t>Vybourání otvorů ve zdivu cihelném pl do 4 m2 na MVC nebo MV tl do 150 mm</t>
  </si>
  <si>
    <t>-884123795</t>
  </si>
  <si>
    <t>"mč.230" 1,0*2,05</t>
  </si>
  <si>
    <t>46</t>
  </si>
  <si>
    <t>974031664</t>
  </si>
  <si>
    <t>Vysekání rýh ve zdivu cihelném pro vtahování nosníků hl do 150 mm v do 150 mm</t>
  </si>
  <si>
    <t>1273144848</t>
  </si>
  <si>
    <t>0,75*6</t>
  </si>
  <si>
    <t>0,9*7</t>
  </si>
  <si>
    <t>1,2*2</t>
  </si>
  <si>
    <t>2,0*9</t>
  </si>
  <si>
    <t>47</t>
  </si>
  <si>
    <t>978011141</t>
  </si>
  <si>
    <t>Otlučení (osekání) vnitřní vápenné nebo vápenocementové omítky stropů v rozsahu do 30 %</t>
  </si>
  <si>
    <t>868212084</t>
  </si>
  <si>
    <t>48</t>
  </si>
  <si>
    <t>978013161</t>
  </si>
  <si>
    <t>Otlučení (osekání) vnitřní vápenné nebo vápenocementové omítky stěn v rozsahu do 50 %</t>
  </si>
  <si>
    <t>-1586498087</t>
  </si>
  <si>
    <t>49</t>
  </si>
  <si>
    <t>978013191</t>
  </si>
  <si>
    <t>Otlučení (osekání) vnitřní vápenné nebo vápenocementové omítky stěn v rozsahu do 100 %</t>
  </si>
  <si>
    <t>-169904903</t>
  </si>
  <si>
    <t>"po odstraněném obkladu" 264,87</t>
  </si>
  <si>
    <t>50</t>
  </si>
  <si>
    <t>978059541</t>
  </si>
  <si>
    <t>Odsekání a odebrání obkladů stěn z vnitřních obkládaček plochy přes 1 m2</t>
  </si>
  <si>
    <t>899959572</t>
  </si>
  <si>
    <t>"mč.215" (17,75+8,85+17,75)*2,0-0,9*2,0*2-1,8*0,8*4-1,45*2,0-1,25*2,0*2</t>
  </si>
  <si>
    <t>"mč.215" (0,45+0,45)*2*2,0*2+(9,95+1,25)*2*2,0</t>
  </si>
  <si>
    <t>"mč.216" (5,95+0,9+4,1+9,4)*1,8-0,9*1,8-1,25*1,8-1,1*1,8*2+(3,5+0,15)*2*1,8</t>
  </si>
  <si>
    <t>"mč.217" (4,35+3,9)*2*1,8-2,8*1,8-0,9*1,8</t>
  </si>
  <si>
    <t>"mč.222" (0,4+1,3+0,4)*1,5</t>
  </si>
  <si>
    <t>"mč.224" (1,0+1,3+1,0)*1,5</t>
  </si>
  <si>
    <t>"mč.225" (1,0+0,5)*1,5</t>
  </si>
  <si>
    <t>"mč.229" (6,0+3,0+6,0)*1,8-1,25*1,8</t>
  </si>
  <si>
    <t>"mč.230" (6,0+5,8+6,0)*1,8-1,25*1,8-1,2*1,2+(3,1+0,15)*2*2,0</t>
  </si>
  <si>
    <t>997</t>
  </si>
  <si>
    <t>Přesun sutě</t>
  </si>
  <si>
    <t>51</t>
  </si>
  <si>
    <t>997013212</t>
  </si>
  <si>
    <t>Vnitrostaveništní doprava suti a vybouraných hmot pro budovy v do 9 m ručně</t>
  </si>
  <si>
    <t>1556789280</t>
  </si>
  <si>
    <t>52</t>
  </si>
  <si>
    <t>997013501</t>
  </si>
  <si>
    <t>Odvoz suti a vybouraných hmot na skládku nebo meziskládku do 1 km se složením</t>
  </si>
  <si>
    <t>-407209012</t>
  </si>
  <si>
    <t>53</t>
  </si>
  <si>
    <t>997013511</t>
  </si>
  <si>
    <t>Odvoz suti a vybouraných hmot z meziskládky na skládku do 1 km s naložením a se složením</t>
  </si>
  <si>
    <t>-888175979</t>
  </si>
  <si>
    <t>123,018*9</t>
  </si>
  <si>
    <t>54</t>
  </si>
  <si>
    <t>997013631</t>
  </si>
  <si>
    <t>Poplatek za uložení na skládce (skládkovné) stavebního odpadu směsného kód odpadu 17 09 04</t>
  </si>
  <si>
    <t>1987164018</t>
  </si>
  <si>
    <t>123,018*0,3</t>
  </si>
  <si>
    <t>55</t>
  </si>
  <si>
    <t>997013867</t>
  </si>
  <si>
    <t>Poplatek za uložení stavebního odpadu na recyklační skládce (skládkovné) - stavební suť</t>
  </si>
  <si>
    <t>589873391</t>
  </si>
  <si>
    <t>123,018*0,7</t>
  </si>
  <si>
    <t>998</t>
  </si>
  <si>
    <t>Přesun hmot</t>
  </si>
  <si>
    <t>56</t>
  </si>
  <si>
    <t>998018002</t>
  </si>
  <si>
    <t>Přesun hmot ruční pro budovy v do 12 m</t>
  </si>
  <si>
    <t>-73589939</t>
  </si>
  <si>
    <t>PSV</t>
  </si>
  <si>
    <t>Práce a dodávky PSV</t>
  </si>
  <si>
    <t>711</t>
  </si>
  <si>
    <t>Izolace proti vodě, vlhkosti a plynům</t>
  </si>
  <si>
    <t>57</t>
  </si>
  <si>
    <t>711193121</t>
  </si>
  <si>
    <t>Izolace proti vlhkosti na vodorovné ploše těsnicí hmotou minerální na bázi cementu a disperze dvousložková</t>
  </si>
  <si>
    <t>1766237820</t>
  </si>
  <si>
    <t>"P40" 262,6*1,2</t>
  </si>
  <si>
    <t>"P41" 27,2*1,2</t>
  </si>
  <si>
    <t>58</t>
  </si>
  <si>
    <t>7111939.1</t>
  </si>
  <si>
    <t>Izolace proti vlhkosti na vodorovné ploše těsnicí hmotou - příplatek za těsnící pásy pro dilatační spáry, kouty a rohy</t>
  </si>
  <si>
    <t>-1469520306</t>
  </si>
  <si>
    <t>59</t>
  </si>
  <si>
    <t>998711102</t>
  </si>
  <si>
    <t>Přesun hmot tonážní pro izolace proti vodě, vlhkosti a plynům v objektech výšky do 12 m</t>
  </si>
  <si>
    <t>1397721397</t>
  </si>
  <si>
    <t>721</t>
  </si>
  <si>
    <t xml:space="preserve">Zdravotechnika </t>
  </si>
  <si>
    <t>60</t>
  </si>
  <si>
    <t>721000010</t>
  </si>
  <si>
    <t>Zdravotechnické instalace  /viz. samostatný rozpočet - zadání/</t>
  </si>
  <si>
    <t>1568275706</t>
  </si>
  <si>
    <t>723</t>
  </si>
  <si>
    <t>Zdravotechnika - NTL plynovod</t>
  </si>
  <si>
    <t>723000010</t>
  </si>
  <si>
    <t>NTL plynovod /viz. samostatný rozpočet - zadání/</t>
  </si>
  <si>
    <t>143955257</t>
  </si>
  <si>
    <t>731</t>
  </si>
  <si>
    <t xml:space="preserve">Ústřední vytápění </t>
  </si>
  <si>
    <t>62</t>
  </si>
  <si>
    <t>731000010</t>
  </si>
  <si>
    <t>Vytápění /viz. samostatný rozpočet - zadání/</t>
  </si>
  <si>
    <t>-552253369</t>
  </si>
  <si>
    <t>741</t>
  </si>
  <si>
    <t>Elektroinstalace - silnoproud</t>
  </si>
  <si>
    <t>63</t>
  </si>
  <si>
    <t>741000010</t>
  </si>
  <si>
    <t>Silnoproudé rozvody a osvětlení  /viz. samostatný rozpočet - zadání/</t>
  </si>
  <si>
    <t>893949958</t>
  </si>
  <si>
    <t>742</t>
  </si>
  <si>
    <t>Elektroinstalace - slaboproud</t>
  </si>
  <si>
    <t>64</t>
  </si>
  <si>
    <t>742000010</t>
  </si>
  <si>
    <t>Informační a komunikační technologie - ICT  /viz. samostatný rozpočet - zadání/</t>
  </si>
  <si>
    <t>751652983</t>
  </si>
  <si>
    <t>65</t>
  </si>
  <si>
    <t>742000020</t>
  </si>
  <si>
    <t>Elektronická zabezpečovací signalizace - EZS  /viz. samostatný rozpočet - zadání/</t>
  </si>
  <si>
    <t>1086186007</t>
  </si>
  <si>
    <t>66</t>
  </si>
  <si>
    <t>742000025</t>
  </si>
  <si>
    <t>Objednávkový systém jídla  /viz. samostatný rozpočet - zadání/</t>
  </si>
  <si>
    <t>-1028196461</t>
  </si>
  <si>
    <t>751</t>
  </si>
  <si>
    <t>Vzduchotechnika</t>
  </si>
  <si>
    <t>67</t>
  </si>
  <si>
    <t>751000010</t>
  </si>
  <si>
    <t>Vzduchotechnika /viz. samostatný rozpočet - zadání/</t>
  </si>
  <si>
    <t>1435337880</t>
  </si>
  <si>
    <t>763</t>
  </si>
  <si>
    <t>Konstrukce suché výstavby</t>
  </si>
  <si>
    <t>68</t>
  </si>
  <si>
    <t>763121413</t>
  </si>
  <si>
    <t>SDK stěna předsazená tl 87,5 mm profil CW+UW 75 deska 1xA 12,5 bez izolace EI 15</t>
  </si>
  <si>
    <t>1715476242</t>
  </si>
  <si>
    <t>"provizorní před výdejními okny" 19,1*3,3</t>
  </si>
  <si>
    <t>69</t>
  </si>
  <si>
    <t>763121811</t>
  </si>
  <si>
    <t>Demontáž SDK předsazené/šachtové stěny s jednoduchou nosnou kcí opláštění jednoduché</t>
  </si>
  <si>
    <t>-1231270019</t>
  </si>
  <si>
    <t>70</t>
  </si>
  <si>
    <t>763164641</t>
  </si>
  <si>
    <t>SDK obklad kcí tvaru U š do 1,2 m desky 1xH2 12,5</t>
  </si>
  <si>
    <t>1490456364</t>
  </si>
  <si>
    <t>"zakrytí kanalizace ve tvaru U 250/250 mm" 3,3*2</t>
  </si>
  <si>
    <t>71</t>
  </si>
  <si>
    <t>998763302</t>
  </si>
  <si>
    <t>Přesun hmot tonážní pro sádrokartonové konstrukce v objektech v do 12 m</t>
  </si>
  <si>
    <t>-1202471624</t>
  </si>
  <si>
    <t>766</t>
  </si>
  <si>
    <t>Konstrukce truhlářské</t>
  </si>
  <si>
    <t>72</t>
  </si>
  <si>
    <t>766411811</t>
  </si>
  <si>
    <t>Demontáž truhlářského obložení stěn z panelů plochy do 1,5 m2</t>
  </si>
  <si>
    <t>-421970338</t>
  </si>
  <si>
    <t>"mč.219" 2,0*3,3</t>
  </si>
  <si>
    <t>73</t>
  </si>
  <si>
    <t>766411822</t>
  </si>
  <si>
    <t>Demontáž truhlářského obložení stěn podkladových roštů</t>
  </si>
  <si>
    <t>-1234649839</t>
  </si>
  <si>
    <t>74</t>
  </si>
  <si>
    <t>766660001</t>
  </si>
  <si>
    <t>Montáž dveřních křídel otvíravých jednokřídlových š do 0,8 m do ocelové zárubně</t>
  </si>
  <si>
    <t>-516621156</t>
  </si>
  <si>
    <t>"T1/L+P" 1+2</t>
  </si>
  <si>
    <t>"T2/L" 2</t>
  </si>
  <si>
    <t>"T6/P" 1</t>
  </si>
  <si>
    <t>75</t>
  </si>
  <si>
    <t>611620.T1</t>
  </si>
  <si>
    <t>T1/L+P - dřevěné dveře vnitřní jednokřídlové šíře 600 mm, otevíravé, plné, provedení lamino, zámek s vložkou</t>
  </si>
  <si>
    <t>-1231528344</t>
  </si>
  <si>
    <t>76</t>
  </si>
  <si>
    <t>611620.T2</t>
  </si>
  <si>
    <t>T2/L - dřevěné dveře vnitřní jednokřídlové šíře 600 mm, otevíravé, plné, provedení lamino, zámek se zajištěním</t>
  </si>
  <si>
    <t>-17559118</t>
  </si>
  <si>
    <t>77</t>
  </si>
  <si>
    <t>611620.T6</t>
  </si>
  <si>
    <t>T6/P - dřevěné dveře vnitřní jednokřídlové šíře 800 mm, otevíravé, z 2/3 prosklené, provedení lamino, zámek s vložkou</t>
  </si>
  <si>
    <t>922008959</t>
  </si>
  <si>
    <t>78</t>
  </si>
  <si>
    <t>766660002</t>
  </si>
  <si>
    <t>Montáž dveřních křídel otvíravých jednokřídlových š přes 0,8 m do ocelové zárubně</t>
  </si>
  <si>
    <t>-1155541804</t>
  </si>
  <si>
    <t xml:space="preserve">"T7/P" 3 </t>
  </si>
  <si>
    <t>"T11/L+P" 1+2</t>
  </si>
  <si>
    <t>79</t>
  </si>
  <si>
    <t>611620.T7</t>
  </si>
  <si>
    <t>T7/P - dřevěné dveře vnitřní jednokřídlové šíře 900 mm, otevíravé, z 1/3 prosklené, provedení lamino, zámek s vložkou</t>
  </si>
  <si>
    <t>-1433731109</t>
  </si>
  <si>
    <t>80</t>
  </si>
  <si>
    <t>611620.T11</t>
  </si>
  <si>
    <t>T11/L+P - dřevěné dveře vnitřní jednokřídlové šíře 900 mm, otevíravé, plné, provedení lamino, zámek s vložkou</t>
  </si>
  <si>
    <t>1241572359</t>
  </si>
  <si>
    <t>81</t>
  </si>
  <si>
    <t>766660011</t>
  </si>
  <si>
    <t>Montáž dveřních křídel otvíravých dvoukřídlových š do 1,45 m do ocelové zárubně</t>
  </si>
  <si>
    <t>-1849311621</t>
  </si>
  <si>
    <t>"T8/P" 2</t>
  </si>
  <si>
    <t>"T10/P" 1</t>
  </si>
  <si>
    <t>82</t>
  </si>
  <si>
    <t>611620.T8</t>
  </si>
  <si>
    <t>T8/P - dřevěné dveře vnitřní dvoukřídlové šíře 1250 mm, otevíravé, z 1/3 prosklené, provedení lamino, zámek s vložkou</t>
  </si>
  <si>
    <t>284735528</t>
  </si>
  <si>
    <t>83</t>
  </si>
  <si>
    <t>611620.T10</t>
  </si>
  <si>
    <t>T10/P - dřevěné dveře vnitřní dvoukřídlové šíře 1450 mm, otevíravé, z 1/3 prosklené, provedení lamino, zámek s vložkou</t>
  </si>
  <si>
    <t>-2046791334</t>
  </si>
  <si>
    <t>84</t>
  </si>
  <si>
    <t>766660728</t>
  </si>
  <si>
    <t>Montáž dveřního interiérového kování - zámku</t>
  </si>
  <si>
    <t>-1271502236</t>
  </si>
  <si>
    <t>Poznámka k položce:_x000D_
Kování je součástí ceny dodávky dveří.</t>
  </si>
  <si>
    <t>85</t>
  </si>
  <si>
    <t>766660729</t>
  </si>
  <si>
    <t>Montáž dveřního interiérového kování - štítku s klikou</t>
  </si>
  <si>
    <t>227975390</t>
  </si>
  <si>
    <t>86</t>
  </si>
  <si>
    <t>766660720</t>
  </si>
  <si>
    <t>Osazení větrací mřížky s vyříznutím otvoru</t>
  </si>
  <si>
    <t>1818635371</t>
  </si>
  <si>
    <t>"P1" 3+2</t>
  </si>
  <si>
    <t>87</t>
  </si>
  <si>
    <t>611201-11</t>
  </si>
  <si>
    <t>P1 - plastová dveřní mřížka 300x200 mm</t>
  </si>
  <si>
    <t>-711135769</t>
  </si>
  <si>
    <t>88</t>
  </si>
  <si>
    <t>611201-12</t>
  </si>
  <si>
    <t>P1 - plastová dveřní mřížka 400x300 mm</t>
  </si>
  <si>
    <t>-1413689170</t>
  </si>
  <si>
    <t>89</t>
  </si>
  <si>
    <t>766695212</t>
  </si>
  <si>
    <t>Montáž truhlářských prahů (lišt) dveří jednokřídlových šířky do 10 cm</t>
  </si>
  <si>
    <t>196654669</t>
  </si>
  <si>
    <t>90</t>
  </si>
  <si>
    <t>766695232</t>
  </si>
  <si>
    <t>Montáž truhlářských prahů (lišt) dveří dvoukřídlových šířky do 10 cm</t>
  </si>
  <si>
    <t>780632920</t>
  </si>
  <si>
    <t>91</t>
  </si>
  <si>
    <t>55343119</t>
  </si>
  <si>
    <t>profil přechodový Al 40mm dub, buk, javor, třešeň</t>
  </si>
  <si>
    <t>986396103</t>
  </si>
  <si>
    <t>(1,0*13+1,25*5)*1,1</t>
  </si>
  <si>
    <t>92</t>
  </si>
  <si>
    <t>76661.T13</t>
  </si>
  <si>
    <t>T13 - Kuchyňská linka pravá dl. 1500 mm, dodávka a montáž</t>
  </si>
  <si>
    <t>1852988369</t>
  </si>
  <si>
    <t>93</t>
  </si>
  <si>
    <t>76661.T14</t>
  </si>
  <si>
    <t>T14 - Dřevěné dveře posuvné rozm.900x1970 mm, předsazené před příčkou, včetně obložkové zárubně, dodávka a montáž</t>
  </si>
  <si>
    <t>-2072838699</t>
  </si>
  <si>
    <t>94</t>
  </si>
  <si>
    <t>998766102</t>
  </si>
  <si>
    <t>Přesun hmot tonážní pro konstrukce truhlářské v objektech v do 12 m</t>
  </si>
  <si>
    <t>-2091146330</t>
  </si>
  <si>
    <t>767</t>
  </si>
  <si>
    <t>Konstrukce zámečnické</t>
  </si>
  <si>
    <t>95</t>
  </si>
  <si>
    <t>767661811</t>
  </si>
  <si>
    <t>Demontáž mříží (rolet) pevných nebo otevíravých</t>
  </si>
  <si>
    <t>-1307586667</t>
  </si>
  <si>
    <t>"mč.215" 1,8*1,2*4</t>
  </si>
  <si>
    <t>"mč.230" 1,2*1,2*1</t>
  </si>
  <si>
    <t>767995117</t>
  </si>
  <si>
    <t>Montáž atypických zámečnických konstrukcí hmotnosti do 500 kg</t>
  </si>
  <si>
    <t>kg</t>
  </si>
  <si>
    <t>-75317949</t>
  </si>
  <si>
    <t>"ocelová konstrukce výdejních oken" 731,1</t>
  </si>
  <si>
    <t>97</t>
  </si>
  <si>
    <t>553000.61</t>
  </si>
  <si>
    <t>ozn.64 - ocelová konstrukce výdejních oken vč. základního nátětu</t>
  </si>
  <si>
    <t>2003186760</t>
  </si>
  <si>
    <t>98</t>
  </si>
  <si>
    <t>767553.65</t>
  </si>
  <si>
    <t xml:space="preserve">Ozn.65 - Předokenní rolety hliníkové, lamela 41 mm, vypěněná polyuretanovou pěnou, ovládané el. pohonem vč. kastlíku, dodávka a montáž </t>
  </si>
  <si>
    <t>-481748412</t>
  </si>
  <si>
    <t>"rozměr 2000x1340 mm - 4 kusy" 2,0*1,34*4</t>
  </si>
  <si>
    <t>"rozměr 2600x1340 mm - 1 kus" 2,6*1,34*1</t>
  </si>
  <si>
    <t>99</t>
  </si>
  <si>
    <t>767553.66</t>
  </si>
  <si>
    <t xml:space="preserve">Ozn.66 - Lemování ocel. sloupků výdejních oken nerez plechem tl. 1 mm s povrchovou úpravou Scotchbrite 1.4301, dodávka a montáž </t>
  </si>
  <si>
    <t>1441930019</t>
  </si>
  <si>
    <t>"sloupky" 0,8*1,2*6</t>
  </si>
  <si>
    <t>"nadpraží" 0,18*10,8</t>
  </si>
  <si>
    <t>100</t>
  </si>
  <si>
    <t>998767102</t>
  </si>
  <si>
    <t>Přesun hmot tonážní pro zámečnické konstrukce v objektech v do 12 m</t>
  </si>
  <si>
    <t>816362067</t>
  </si>
  <si>
    <t>771</t>
  </si>
  <si>
    <t>Podlahy z dlaždic</t>
  </si>
  <si>
    <t>101</t>
  </si>
  <si>
    <t>771111011</t>
  </si>
  <si>
    <t>Vysátí podkladu před pokládkou dlažby</t>
  </si>
  <si>
    <t>-1255284095</t>
  </si>
  <si>
    <t>102</t>
  </si>
  <si>
    <t>771121011</t>
  </si>
  <si>
    <t>Nátěr penetrační na podlahu</t>
  </si>
  <si>
    <t>-2101479290</t>
  </si>
  <si>
    <t>103</t>
  </si>
  <si>
    <t>771474114</t>
  </si>
  <si>
    <t>Montáž soklů z dlaždic keramických rovných flexibilní lepidlo v do 150 mm</t>
  </si>
  <si>
    <t>1003597038</t>
  </si>
  <si>
    <t>"mč.222" (1,35+1,3)*2</t>
  </si>
  <si>
    <t>"mč.223" (1,9+0,8)*2</t>
  </si>
  <si>
    <t>104</t>
  </si>
  <si>
    <t>597612712</t>
  </si>
  <si>
    <t>sokl keramický - dle typu dlažby</t>
  </si>
  <si>
    <t>-1312734992</t>
  </si>
  <si>
    <t>10,7*1,1</t>
  </si>
  <si>
    <t>105</t>
  </si>
  <si>
    <t>771574266</t>
  </si>
  <si>
    <t>Montáž podlah keramických pro mechanické zatížení protiskluzných lepených flexibilním lepidlem do 25 ks/m2</t>
  </si>
  <si>
    <t>699030911</t>
  </si>
  <si>
    <t>106</t>
  </si>
  <si>
    <t>597614001</t>
  </si>
  <si>
    <t>dlažba keramická protiskluzná R10 se součinitelem smykového tření do 0,5 - výběr dle investora</t>
  </si>
  <si>
    <t>1156601498</t>
  </si>
  <si>
    <t>"P42" 11,5*1,1</t>
  </si>
  <si>
    <t>107</t>
  </si>
  <si>
    <t>771577114</t>
  </si>
  <si>
    <t>Příplatek k montáži podlah keramických lepených flexibilním lepidlem za spárování tmelem dvousložkovým</t>
  </si>
  <si>
    <t>-1440382956</t>
  </si>
  <si>
    <t>108</t>
  </si>
  <si>
    <t>771591115</t>
  </si>
  <si>
    <t>Podlahy spárování silikonem</t>
  </si>
  <si>
    <t>1643170868</t>
  </si>
  <si>
    <t>109</t>
  </si>
  <si>
    <t>771591112</t>
  </si>
  <si>
    <t>Izolace pod dlažbu nátěrem nebo stěrkou ve dvou vrstvách</t>
  </si>
  <si>
    <t>-1537636077</t>
  </si>
  <si>
    <t>"P42" 11,5*1,2</t>
  </si>
  <si>
    <t>110</t>
  </si>
  <si>
    <t>7715919.1</t>
  </si>
  <si>
    <t>Izolace pod dlažbu nátěrem nebo stěrkou - příplatek za těsnící pásy pro dilatační spáry, kouty a rohy</t>
  </si>
  <si>
    <t>1201516259</t>
  </si>
  <si>
    <t>111</t>
  </si>
  <si>
    <t>998771102</t>
  </si>
  <si>
    <t>Přesun hmot tonážní pro podlahy z dlaždic v objektech v do 12 m</t>
  </si>
  <si>
    <t>330043635</t>
  </si>
  <si>
    <t>776</t>
  </si>
  <si>
    <t>Podlahy povlakové</t>
  </si>
  <si>
    <t>112</t>
  </si>
  <si>
    <t>776111116</t>
  </si>
  <si>
    <t>Odstranění zbytků lepidla z podkladu povlakových podlah broušením</t>
  </si>
  <si>
    <t>-1560975993</t>
  </si>
  <si>
    <t>"P10" 23,5</t>
  </si>
  <si>
    <t>113</t>
  </si>
  <si>
    <t>776201812</t>
  </si>
  <si>
    <t>Demontáž lepených povlakových podlah ručně</t>
  </si>
  <si>
    <t>-1802842552</t>
  </si>
  <si>
    <t>114</t>
  </si>
  <si>
    <t>776991821</t>
  </si>
  <si>
    <t>Odstranění lepidla ručně z podlah</t>
  </si>
  <si>
    <t>-370523192</t>
  </si>
  <si>
    <t>115</t>
  </si>
  <si>
    <t>776410811</t>
  </si>
  <si>
    <t>Odstranění soklíků a lišt pryžových nebo plastových</t>
  </si>
  <si>
    <t>-1114987836</t>
  </si>
  <si>
    <t>116</t>
  </si>
  <si>
    <t>776111311</t>
  </si>
  <si>
    <t>Vysátí podkladu povlakových podlah</t>
  </si>
  <si>
    <t>-1827701216</t>
  </si>
  <si>
    <t>"P43" 23,5</t>
  </si>
  <si>
    <t>"vytažení PVC na sokl" 203,3*0,12+0,004</t>
  </si>
  <si>
    <t>117</t>
  </si>
  <si>
    <t>776121111</t>
  </si>
  <si>
    <t>Vodou ředitelná penetrace savého podkladu povlakových podlah ředěná v poměru 1:3</t>
  </si>
  <si>
    <t>-1522329399</t>
  </si>
  <si>
    <t>118</t>
  </si>
  <si>
    <t>776141121</t>
  </si>
  <si>
    <t>Vyrovnání podkladu povlakových podlah stěrkou pevnosti 30 MPa tl 3 mm</t>
  </si>
  <si>
    <t>-1868821728</t>
  </si>
  <si>
    <t>119</t>
  </si>
  <si>
    <t>776221111</t>
  </si>
  <si>
    <t>Lepení pásů z PVC standardním lepidlem</t>
  </si>
  <si>
    <t>-2008667093</t>
  </si>
  <si>
    <t>120</t>
  </si>
  <si>
    <t>284110811</t>
  </si>
  <si>
    <t>podlahová krytina PVC - dle výběru investora</t>
  </si>
  <si>
    <t>-682167977</t>
  </si>
  <si>
    <t>"P43" 23,5*1,1</t>
  </si>
  <si>
    <t>121</t>
  </si>
  <si>
    <t>284110822</t>
  </si>
  <si>
    <t xml:space="preserve">homogenní protiskluzná podlahovina PVC s SIC a Al2O3 vsypem, splňující normu na protiskluz DIN 51130-R11, odolnost vůči pojezdu EN 425 </t>
  </si>
  <si>
    <t>-1511512089</t>
  </si>
  <si>
    <t>"P40" 262,6*1,1</t>
  </si>
  <si>
    <t>"P41" 27,2*1,1</t>
  </si>
  <si>
    <t>"vytažení PVC na sokl" 24,4*1,1</t>
  </si>
  <si>
    <t>122</t>
  </si>
  <si>
    <t>776223111</t>
  </si>
  <si>
    <t>Spoj povlakových podlahovin z PVC svařováním za tepla</t>
  </si>
  <si>
    <t>-2018031175</t>
  </si>
  <si>
    <t>313,3/2,5</t>
  </si>
  <si>
    <t>123</t>
  </si>
  <si>
    <t>776411112</t>
  </si>
  <si>
    <t>Montáž obvodových soklíků výšky do 100 mm</t>
  </si>
  <si>
    <t>440767309</t>
  </si>
  <si>
    <t>"mč.215" (17,8+8,7+3,9)*2+0,45*4*2</t>
  </si>
  <si>
    <t>"mč.216" (6,0+5,9)*2</t>
  </si>
  <si>
    <t>"mč.217" (3,9+4,4)*2</t>
  </si>
  <si>
    <t>"mč.220" (6,5+1,45)*2</t>
  </si>
  <si>
    <t>"mč.221" (6,0+3,7)*2</t>
  </si>
  <si>
    <t>"mč.229" (6,0+3,0)*2</t>
  </si>
  <si>
    <t>"mč.230" (5,8+6,0+2,0)*2</t>
  </si>
  <si>
    <t>"mč.231" (6,0+2,8)*2</t>
  </si>
  <si>
    <t>124</t>
  </si>
  <si>
    <t>284110051</t>
  </si>
  <si>
    <t>soklová lišta (fabion) s čepcovým těsněním</t>
  </si>
  <si>
    <t>-1091184491</t>
  </si>
  <si>
    <t>203,3*1,05</t>
  </si>
  <si>
    <t>125</t>
  </si>
  <si>
    <t>776421312</t>
  </si>
  <si>
    <t>Montáž přechodových a soklových lišt</t>
  </si>
  <si>
    <t>1039303806</t>
  </si>
  <si>
    <t>"mč.218" (4,4+2,9)*2</t>
  </si>
  <si>
    <t>"mč.219" (4,4+2,55)*2</t>
  </si>
  <si>
    <t>126</t>
  </si>
  <si>
    <t>284110031</t>
  </si>
  <si>
    <t>lišta systémová soklová pro podlahovou krytinu (dle typu krytiny)</t>
  </si>
  <si>
    <t>169511843</t>
  </si>
  <si>
    <t>28,5*1,05</t>
  </si>
  <si>
    <t>127</t>
  </si>
  <si>
    <t>998776102</t>
  </si>
  <si>
    <t>Přesun hmot tonážní pro podlahy povlakové v objektech v do 12 m</t>
  </si>
  <si>
    <t>-1226859954</t>
  </si>
  <si>
    <t>781</t>
  </si>
  <si>
    <t>Dokončovací práce - obklady</t>
  </si>
  <si>
    <t>128</t>
  </si>
  <si>
    <t>781474115</t>
  </si>
  <si>
    <t>Montáž obkladů vnitřních keramických hladkých do 25 ks/m2 lepených flexibilním lepidlem</t>
  </si>
  <si>
    <t>1425266908</t>
  </si>
  <si>
    <t>"mč.215" (17,8+8,6+3,9)*2*2,0+2,0*2,0*2-2,0-2,9-2,5*2-1,8*3-1,4*4-4,8-0,8*6</t>
  </si>
  <si>
    <t>"mč.216" (5,95+6,0+0,9)*2*2,0-1,6-0,8*2-1,8-2,5</t>
  </si>
  <si>
    <t>"mč.217" (4,35+3,9)*2*2,0-1,8-0,8*2</t>
  </si>
  <si>
    <t>"mč.224" (1,75+1,3)*2*2,0-1,2*2</t>
  </si>
  <si>
    <t>"mč.225" (3,0+1,2)*2*2,0-1,2*3-0,8</t>
  </si>
  <si>
    <t>"mč.226" (1,9+0,8)*2*2,0-1,2</t>
  </si>
  <si>
    <t>"mč.227" (1,9+1,2)*2*2,0-1,2</t>
  </si>
  <si>
    <t>"mč.229" (6,0+3,0)*2*2,0-2,5-0,8*2</t>
  </si>
  <si>
    <t>"mč.230" (5,8+6,0+2,0)*2*2,0-2,5*2-1,8*2-0,8*4</t>
  </si>
  <si>
    <t>"mč.231" 1,7</t>
  </si>
  <si>
    <t>129</t>
  </si>
  <si>
    <t>597610395</t>
  </si>
  <si>
    <t>obklad keramický - výběr dle investora</t>
  </si>
  <si>
    <t>-1784832935</t>
  </si>
  <si>
    <t>292,2*1,1</t>
  </si>
  <si>
    <t>130</t>
  </si>
  <si>
    <t>781477114</t>
  </si>
  <si>
    <t>Příplatek k montáži obkladů vnitřních keramických hladkých za spárování tmelem dvousložkovým</t>
  </si>
  <si>
    <t>-638641568</t>
  </si>
  <si>
    <t>131</t>
  </si>
  <si>
    <t>781479198</t>
  </si>
  <si>
    <t xml:space="preserve">Příplatek k montáži obkladů vnitřních keramických za ukončovací, rohové a dilatační lišty_x000D_
</t>
  </si>
  <si>
    <t>-1918087183</t>
  </si>
  <si>
    <t>132</t>
  </si>
  <si>
    <t>781495111</t>
  </si>
  <si>
    <t>Nátěr penetrační na stěnu</t>
  </si>
  <si>
    <t>834283296</t>
  </si>
  <si>
    <t>133</t>
  </si>
  <si>
    <t>781495115</t>
  </si>
  <si>
    <t>Spárování vnitřních obkladů silikonem</t>
  </si>
  <si>
    <t>-1695689408</t>
  </si>
  <si>
    <t>134</t>
  </si>
  <si>
    <t>781131112</t>
  </si>
  <si>
    <t>Izolace pod obklad nátěrem nebo stěrkou ve dvou vrstvách</t>
  </si>
  <si>
    <t>1872816493</t>
  </si>
  <si>
    <t>292,2*0,4</t>
  </si>
  <si>
    <t>135</t>
  </si>
  <si>
    <t>781131232</t>
  </si>
  <si>
    <t>Izolace pod obklad těsnícími pásy pro styčné nebo dilatační spáry</t>
  </si>
  <si>
    <t>154402648</t>
  </si>
  <si>
    <t>136</t>
  </si>
  <si>
    <t>998781102</t>
  </si>
  <si>
    <t>Přesun hmot tonážní pro obklady keramické v objektech v do 12 m</t>
  </si>
  <si>
    <t>-919866461</t>
  </si>
  <si>
    <t>783</t>
  </si>
  <si>
    <t>Dokončovací práce - nátěry</t>
  </si>
  <si>
    <t>137</t>
  </si>
  <si>
    <t>783306801</t>
  </si>
  <si>
    <t>Odstranění nátěru ze zámečnických konstrukcí obroušením</t>
  </si>
  <si>
    <t>-2058465776</t>
  </si>
  <si>
    <t>"ozn.50/L+P" (2*1,97+0,6)*(0,1+0,1)*3</t>
  </si>
  <si>
    <t>"ozn.51/L+P" (2*1,97+0,6)*(0,15+0,1)*2</t>
  </si>
  <si>
    <t>"ozn.54/L+P" (2*1,97+0,9)*(0,15+0,1)*5</t>
  </si>
  <si>
    <t>"ozn.55/P" (2*1,97+1,25)*(0,15+0,2)*4</t>
  </si>
  <si>
    <t>"ozn.56/P" (2*1,97+1,45)*(0,15+0,2)*1</t>
  </si>
  <si>
    <t>Stávající zárubně</t>
  </si>
  <si>
    <t>"zábradlí ozn.40" 9,5*1,0</t>
  </si>
  <si>
    <t>138</t>
  </si>
  <si>
    <t>783301313</t>
  </si>
  <si>
    <t>Odmaštění zámečnických konstrukcí ředidlovým odmašťovačem</t>
  </si>
  <si>
    <t>-705843869</t>
  </si>
  <si>
    <t>139</t>
  </si>
  <si>
    <t>783301401</t>
  </si>
  <si>
    <t>Ometení zámečnických konstrukcí</t>
  </si>
  <si>
    <t>958498009</t>
  </si>
  <si>
    <t>140</t>
  </si>
  <si>
    <t>783314101</t>
  </si>
  <si>
    <t>Základní jednonásobný syntetický nátěr zámečnických konstrukcí</t>
  </si>
  <si>
    <t>1456084446</t>
  </si>
  <si>
    <t>141</t>
  </si>
  <si>
    <t>783317101</t>
  </si>
  <si>
    <t>Krycí jednonásobný syntetický standardní nátěr zámečnických konstrukcí</t>
  </si>
  <si>
    <t>-1759586019</t>
  </si>
  <si>
    <t>142</t>
  </si>
  <si>
    <t>783806805</t>
  </si>
  <si>
    <t>Odstranění nátěrů z omítek opálením s obroušením</t>
  </si>
  <si>
    <t>554824416</t>
  </si>
  <si>
    <t>"mč.215" 8,65*1,0</t>
  </si>
  <si>
    <t>"mč.216" (5,95+5,8)*1,5</t>
  </si>
  <si>
    <t>"mč.217" 2,8*1,8</t>
  </si>
  <si>
    <t>"mč.220" (6,5+1,45)*2*1,5-1,25*1,5*2-0,9*1,5*2</t>
  </si>
  <si>
    <t>"mč.221" (5,95+3,75)*2*1,5-1,25*1,5*3-1,45*1,5-2,5*1,5-0,6*1,5*2+1,5</t>
  </si>
  <si>
    <t>"mč.222" (0,3+1,3+0,3)*1,5</t>
  </si>
  <si>
    <t>"mč.224" 1,5*1,5</t>
  </si>
  <si>
    <t>"mč.225" (3,0+1,2)*2*1,5-(0,6*3+1,5)*1,5</t>
  </si>
  <si>
    <t>"mč.226" (1,9+0,8)*2*1,5-0,6*1,5</t>
  </si>
  <si>
    <t>"mč.227" (1,9+1,1)*2*1,5-0,6*1,5</t>
  </si>
  <si>
    <t>"mč.228" (4,7+2,5+4,7)*1,5</t>
  </si>
  <si>
    <t>"mč.229" 3,0*1,8</t>
  </si>
  <si>
    <t>"mč.230" 5,8*1,8</t>
  </si>
  <si>
    <t>784</t>
  </si>
  <si>
    <t>Dokončovací práce - malby a tapety</t>
  </si>
  <si>
    <t>143</t>
  </si>
  <si>
    <t>784121001</t>
  </si>
  <si>
    <t>Oškrabání malby v mísnostech výšky do 3,80 m</t>
  </si>
  <si>
    <t>-164083697</t>
  </si>
  <si>
    <t>"mč.215" (17,75+8,8)*2*1,3+155,1</t>
  </si>
  <si>
    <t>"mč.216" (9,0+5,95+0,85)*2*1,5+36,4</t>
  </si>
  <si>
    <t>"mč.217" (4,35+3,9)*2*1,5+15,9</t>
  </si>
  <si>
    <t>"mč.218" (4,35+2,9)*2*3,3+12,4</t>
  </si>
  <si>
    <t>"mč.219" (4,35+2,55)*2*3,3+11,1</t>
  </si>
  <si>
    <t>"mč.220" (6,5+1,45)*2*1,8+9,4</t>
  </si>
  <si>
    <t>"mč.221" (5,95+3,75)*2*1,8-2,5*1,8+17,8</t>
  </si>
  <si>
    <t>"mč.222" (1,3+1,3)*2*1,8+1,4</t>
  </si>
  <si>
    <t>"mč.223" (1,9+0,8)*2*1,8+1,3</t>
  </si>
  <si>
    <t>"mč.224" (1,75+1,3)*2*1,8+2,2</t>
  </si>
  <si>
    <t>"mč.225" (3,05+1,2)*2*1,8+3,5</t>
  </si>
  <si>
    <t>"mč.226" (1,9+0,8)*2*1,8+1,3</t>
  </si>
  <si>
    <t>"mč.227" (1,9+1,1)*2*1,8+1,8</t>
  </si>
  <si>
    <t>"mč.228" (4,7+2,5+4,7)*1,8+11,8</t>
  </si>
  <si>
    <t>"mč.229" (6,0+3,0)*2*1,5+17,8</t>
  </si>
  <si>
    <t>"mč.230" (5,8+6,0)*2*1,5+35,0</t>
  </si>
  <si>
    <t xml:space="preserve">"ostatní" 32,49 </t>
  </si>
  <si>
    <t>144</t>
  </si>
  <si>
    <t>784121011</t>
  </si>
  <si>
    <t>Rozmývání podkladu po oškrabání malby v místnostech výšky do 3,80 m</t>
  </si>
  <si>
    <t>-2123876108</t>
  </si>
  <si>
    <t>145</t>
  </si>
  <si>
    <t>784181101</t>
  </si>
  <si>
    <t>Základní akrylátová jednonásobná penetrace podkladu v místnostech výšky do 3,80m</t>
  </si>
  <si>
    <t>709774547</t>
  </si>
  <si>
    <t>"mč.215" (17,8+8,6)*2*1,3+2,0*1,3*2+155,1</t>
  </si>
  <si>
    <t>"mč.216" (5,95+6,0+0,9)*2*1,3+18,3</t>
  </si>
  <si>
    <t>"mč.217" (4,35+3,9)*2*1,3+15,9</t>
  </si>
  <si>
    <t>"mč.220" (6,5+1,45)*2*3,3+9,4</t>
  </si>
  <si>
    <t>"mč.221" (6,0+3,7)*2*3,3+17,8</t>
  </si>
  <si>
    <t>"mč.222" (1,35+1,3)*2*3,3+1,4</t>
  </si>
  <si>
    <t>"mč.223" (1,9+0,8)*2*3,3+1,3</t>
  </si>
  <si>
    <t>"mč.224" (1,75+1,3)*2*1,3+2,2</t>
  </si>
  <si>
    <t>"mč.225" (3,0+1,2)*2*1,3+3,5</t>
  </si>
  <si>
    <t>"mč.226" (1,9+0,8)*2*1,3+1,6</t>
  </si>
  <si>
    <t>"mč.227" (1,9+1,2)*2*1,3+1,8</t>
  </si>
  <si>
    <t>"mč.228" (4,8+2,5+4,8)*3,3+12,32</t>
  </si>
  <si>
    <t>"mč.229" (3,0+6,0)*2*1,3+17,8</t>
  </si>
  <si>
    <t>"mč.230" (5,8+6,0)*2*1,3+38,3</t>
  </si>
  <si>
    <t>"mč.231" (2,8+5,95)*2*3,3+17,2</t>
  </si>
  <si>
    <t>146</t>
  </si>
  <si>
    <t>784211101</t>
  </si>
  <si>
    <t>Dvojnásobné bílé malby ze směsí za mokra výborně otěruvzdorných v místnostech výšky do 3,80 m</t>
  </si>
  <si>
    <t>-366084642</t>
  </si>
  <si>
    <t>Poznámka k položce:_x000D_
Omyvatelná barva.</t>
  </si>
  <si>
    <t>"mč.220" (6,5+1,45)*2*1,5</t>
  </si>
  <si>
    <t>"mč.221" (6,0+3,7)*2*1,5</t>
  </si>
  <si>
    <t>"mč.222" (1,35+1,3)*2*1,5</t>
  </si>
  <si>
    <t>"mč.223" (1,9+0,8)*2*1,5</t>
  </si>
  <si>
    <t>"mč.228" (4,8+2,5+4,8)*1,5+0,85</t>
  </si>
  <si>
    <t>147</t>
  </si>
  <si>
    <t>784211165</t>
  </si>
  <si>
    <t>Příplatek k cenám 2x maleb ze směsí za mokra otěruvzdorných za barevnou malbu v sytém odstínu</t>
  </si>
  <si>
    <t>246056569</t>
  </si>
  <si>
    <t>148</t>
  </si>
  <si>
    <t>784221101</t>
  </si>
  <si>
    <t>Dvojnásobné bílé malby ze směsí za sucha dobře otěruvzdorných v místnostech do 3,80 m</t>
  </si>
  <si>
    <t>-675320243</t>
  </si>
  <si>
    <t>"penetrace" 897,0</t>
  </si>
  <si>
    <t>"omyvatelná barva" -88,0</t>
  </si>
  <si>
    <t>791</t>
  </si>
  <si>
    <t>Gastrotechnologie</t>
  </si>
  <si>
    <t>149</t>
  </si>
  <si>
    <t>791000010</t>
  </si>
  <si>
    <t>NEOCEŇOVAT - NENÍ PŘEDMĚTEM TOHOTO ZADÁVACÍHO ŘÍZENÍ</t>
  </si>
  <si>
    <t>-1406537896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</si>
</sst>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4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0"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7"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4"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0" applyFont="1" applyAlignment="1">
      <alignmen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0" borderId="22" xfId="0" applyNumberFormat="1" applyFont="1" applyBorder="1" applyAlignment="1" applyProtection="1">
      <alignment vertical="center"/>
      <protection locked="0"/>
    </xf>
    <xf numFmtId="4" fontId="36" fillId="3"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3" xfId="0" applyFont="1" applyBorder="1" applyAlignment="1">
      <alignment vertical="center"/>
    </xf>
    <xf numFmtId="0" fontId="36" fillId="3" borderId="14"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23" fillId="3"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13" fillId="2" borderId="0" xfId="0" applyFont="1" applyFill="1" applyAlignment="1">
      <alignment horizontal="center"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22" fillId="5" borderId="6"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7" xfId="0" applyFont="1" applyFill="1" applyBorder="1" applyAlignment="1">
      <alignment horizontal="center" vertical="center"/>
    </xf>
    <xf numFmtId="0" fontId="22" fillId="5" borderId="7" xfId="0" applyFont="1" applyFill="1" applyBorder="1" applyAlignment="1">
      <alignment horizontal="right" vertical="center"/>
    </xf>
    <xf numFmtId="0" fontId="22" fillId="5"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opLeftCell="A79"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5" t="s">
        <v>0</v>
      </c>
      <c r="AZ1" s="15" t="s">
        <v>1</v>
      </c>
      <c r="BA1" s="15" t="s">
        <v>2</v>
      </c>
      <c r="BB1" s="15" t="s">
        <v>1</v>
      </c>
      <c r="BT1" s="15" t="s">
        <v>3</v>
      </c>
      <c r="BU1" s="15" t="s">
        <v>3</v>
      </c>
      <c r="BV1" s="15" t="s">
        <v>4</v>
      </c>
    </row>
    <row r="2" spans="1:74" ht="36.950000000000003" customHeight="1">
      <c r="AR2" s="229" t="s">
        <v>5</v>
      </c>
      <c r="AS2" s="207"/>
      <c r="AT2" s="207"/>
      <c r="AU2" s="207"/>
      <c r="AV2" s="207"/>
      <c r="AW2" s="207"/>
      <c r="AX2" s="207"/>
      <c r="AY2" s="207"/>
      <c r="AZ2" s="207"/>
      <c r="BA2" s="207"/>
      <c r="BB2" s="207"/>
      <c r="BC2" s="207"/>
      <c r="BD2" s="207"/>
      <c r="BE2" s="207"/>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19"/>
      <c r="D4" s="20" t="s">
        <v>9</v>
      </c>
      <c r="AR4" s="19"/>
      <c r="AS4" s="21" t="s">
        <v>10</v>
      </c>
      <c r="BE4" s="22" t="s">
        <v>11</v>
      </c>
      <c r="BS4" s="16" t="s">
        <v>12</v>
      </c>
    </row>
    <row r="5" spans="1:74" ht="12" customHeight="1">
      <c r="B5" s="19"/>
      <c r="D5" s="23" t="s">
        <v>13</v>
      </c>
      <c r="K5" s="206" t="s">
        <v>14</v>
      </c>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R5" s="19"/>
      <c r="BE5" s="203" t="s">
        <v>15</v>
      </c>
      <c r="BS5" s="16" t="s">
        <v>6</v>
      </c>
    </row>
    <row r="6" spans="1:74" ht="36.950000000000003" customHeight="1">
      <c r="B6" s="19"/>
      <c r="D6" s="25" t="s">
        <v>16</v>
      </c>
      <c r="K6" s="208" t="s">
        <v>17</v>
      </c>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R6" s="19"/>
      <c r="BE6" s="204"/>
      <c r="BS6" s="16" t="s">
        <v>6</v>
      </c>
    </row>
    <row r="7" spans="1:74" ht="12" customHeight="1">
      <c r="B7" s="19"/>
      <c r="D7" s="26" t="s">
        <v>18</v>
      </c>
      <c r="K7" s="24" t="s">
        <v>1</v>
      </c>
      <c r="AK7" s="26" t="s">
        <v>19</v>
      </c>
      <c r="AN7" s="24" t="s">
        <v>1</v>
      </c>
      <c r="AR7" s="19"/>
      <c r="BE7" s="204"/>
      <c r="BS7" s="16" t="s">
        <v>6</v>
      </c>
    </row>
    <row r="8" spans="1:74" ht="12" customHeight="1">
      <c r="B8" s="19"/>
      <c r="D8" s="26" t="s">
        <v>20</v>
      </c>
      <c r="K8" s="24" t="s">
        <v>21</v>
      </c>
      <c r="AK8" s="26" t="s">
        <v>22</v>
      </c>
      <c r="AN8" s="27" t="s">
        <v>23</v>
      </c>
      <c r="AR8" s="19"/>
      <c r="BE8" s="204"/>
      <c r="BS8" s="16" t="s">
        <v>6</v>
      </c>
    </row>
    <row r="9" spans="1:74" ht="14.45" customHeight="1">
      <c r="B9" s="19"/>
      <c r="AR9" s="19"/>
      <c r="BE9" s="204"/>
      <c r="BS9" s="16" t="s">
        <v>6</v>
      </c>
    </row>
    <row r="10" spans="1:74" ht="12" customHeight="1">
      <c r="B10" s="19"/>
      <c r="D10" s="26" t="s">
        <v>24</v>
      </c>
      <c r="AK10" s="26" t="s">
        <v>25</v>
      </c>
      <c r="AN10" s="24" t="s">
        <v>1</v>
      </c>
      <c r="AR10" s="19"/>
      <c r="BE10" s="204"/>
      <c r="BS10" s="16" t="s">
        <v>6</v>
      </c>
    </row>
    <row r="11" spans="1:74" ht="18.399999999999999" customHeight="1">
      <c r="B11" s="19"/>
      <c r="E11" s="24" t="s">
        <v>26</v>
      </c>
      <c r="AK11" s="26" t="s">
        <v>27</v>
      </c>
      <c r="AN11" s="24" t="s">
        <v>1</v>
      </c>
      <c r="AR11" s="19"/>
      <c r="BE11" s="204"/>
      <c r="BS11" s="16" t="s">
        <v>6</v>
      </c>
    </row>
    <row r="12" spans="1:74" ht="6.95" customHeight="1">
      <c r="B12" s="19"/>
      <c r="AR12" s="19"/>
      <c r="BE12" s="204"/>
      <c r="BS12" s="16" t="s">
        <v>6</v>
      </c>
    </row>
    <row r="13" spans="1:74" ht="12" customHeight="1">
      <c r="B13" s="19"/>
      <c r="D13" s="26" t="s">
        <v>28</v>
      </c>
      <c r="AK13" s="26" t="s">
        <v>25</v>
      </c>
      <c r="AN13" s="28" t="s">
        <v>29</v>
      </c>
      <c r="AR13" s="19"/>
      <c r="BE13" s="204"/>
      <c r="BS13" s="16" t="s">
        <v>6</v>
      </c>
    </row>
    <row r="14" spans="1:74" ht="12.75">
      <c r="B14" s="19"/>
      <c r="E14" s="209" t="s">
        <v>29</v>
      </c>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6" t="s">
        <v>27</v>
      </c>
      <c r="AN14" s="28" t="s">
        <v>29</v>
      </c>
      <c r="AR14" s="19"/>
      <c r="BE14" s="204"/>
      <c r="BS14" s="16" t="s">
        <v>6</v>
      </c>
    </row>
    <row r="15" spans="1:74" ht="6.95" customHeight="1">
      <c r="B15" s="19"/>
      <c r="AR15" s="19"/>
      <c r="BE15" s="204"/>
      <c r="BS15" s="16" t="s">
        <v>3</v>
      </c>
    </row>
    <row r="16" spans="1:74" ht="12" customHeight="1">
      <c r="B16" s="19"/>
      <c r="D16" s="26" t="s">
        <v>30</v>
      </c>
      <c r="AK16" s="26" t="s">
        <v>25</v>
      </c>
      <c r="AN16" s="24" t="s">
        <v>1</v>
      </c>
      <c r="AR16" s="19"/>
      <c r="BE16" s="204"/>
      <c r="BS16" s="16" t="s">
        <v>3</v>
      </c>
    </row>
    <row r="17" spans="1:71" ht="18.399999999999999" customHeight="1">
      <c r="B17" s="19"/>
      <c r="E17" s="24" t="s">
        <v>31</v>
      </c>
      <c r="AK17" s="26" t="s">
        <v>27</v>
      </c>
      <c r="AN17" s="24" t="s">
        <v>1</v>
      </c>
      <c r="AR17" s="19"/>
      <c r="BE17" s="204"/>
      <c r="BS17" s="16" t="s">
        <v>32</v>
      </c>
    </row>
    <row r="18" spans="1:71" ht="6.95" customHeight="1">
      <c r="B18" s="19"/>
      <c r="AR18" s="19"/>
      <c r="BE18" s="204"/>
      <c r="BS18" s="16" t="s">
        <v>6</v>
      </c>
    </row>
    <row r="19" spans="1:71" ht="12" customHeight="1">
      <c r="B19" s="19"/>
      <c r="D19" s="26" t="s">
        <v>33</v>
      </c>
      <c r="AK19" s="26" t="s">
        <v>25</v>
      </c>
      <c r="AN19" s="24" t="s">
        <v>1</v>
      </c>
      <c r="AR19" s="19"/>
      <c r="BE19" s="204"/>
      <c r="BS19" s="16" t="s">
        <v>6</v>
      </c>
    </row>
    <row r="20" spans="1:71" ht="18.399999999999999" customHeight="1">
      <c r="B20" s="19"/>
      <c r="E20" s="24" t="s">
        <v>34</v>
      </c>
      <c r="AK20" s="26" t="s">
        <v>27</v>
      </c>
      <c r="AN20" s="24" t="s">
        <v>1</v>
      </c>
      <c r="AR20" s="19"/>
      <c r="BE20" s="204"/>
      <c r="BS20" s="16" t="s">
        <v>32</v>
      </c>
    </row>
    <row r="21" spans="1:71" ht="6.95" customHeight="1">
      <c r="B21" s="19"/>
      <c r="AR21" s="19"/>
      <c r="BE21" s="204"/>
    </row>
    <row r="22" spans="1:71" ht="12" customHeight="1">
      <c r="B22" s="19"/>
      <c r="D22" s="26" t="s">
        <v>35</v>
      </c>
      <c r="AR22" s="19"/>
      <c r="BE22" s="204"/>
    </row>
    <row r="23" spans="1:71" ht="35.25" customHeight="1">
      <c r="B23" s="19"/>
      <c r="E23" s="211" t="s">
        <v>36</v>
      </c>
      <c r="F23" s="211"/>
      <c r="G23" s="211"/>
      <c r="H23" s="211"/>
      <c r="I23" s="211"/>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1"/>
      <c r="AK23" s="211"/>
      <c r="AL23" s="211"/>
      <c r="AM23" s="211"/>
      <c r="AN23" s="211"/>
      <c r="AR23" s="19"/>
      <c r="BE23" s="204"/>
    </row>
    <row r="24" spans="1:71" ht="6.95" customHeight="1">
      <c r="B24" s="19"/>
      <c r="AR24" s="19"/>
      <c r="BE24" s="204"/>
    </row>
    <row r="25" spans="1: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04"/>
    </row>
    <row r="26" spans="1:71" s="1" customFormat="1" ht="25.9" customHeight="1">
      <c r="A26" s="31"/>
      <c r="B26" s="32"/>
      <c r="C26" s="31"/>
      <c r="D26" s="33" t="s">
        <v>37</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12">
        <f>ROUND(AG94,2)</f>
        <v>5052653.0199999996</v>
      </c>
      <c r="AL26" s="213"/>
      <c r="AM26" s="213"/>
      <c r="AN26" s="213"/>
      <c r="AO26" s="213"/>
      <c r="AP26" s="31"/>
      <c r="AQ26" s="31"/>
      <c r="AR26" s="32"/>
      <c r="BE26" s="204"/>
    </row>
    <row r="27" spans="1:71" s="1" customFormat="1" ht="6.95" customHeight="1">
      <c r="A27" s="31"/>
      <c r="B27" s="32"/>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2"/>
      <c r="BE27" s="204"/>
    </row>
    <row r="28" spans="1:71" s="1" customFormat="1" ht="12.75">
      <c r="A28" s="31"/>
      <c r="B28" s="32"/>
      <c r="C28" s="31"/>
      <c r="D28" s="31"/>
      <c r="E28" s="31"/>
      <c r="F28" s="31"/>
      <c r="G28" s="31"/>
      <c r="H28" s="31"/>
      <c r="I28" s="31"/>
      <c r="J28" s="31"/>
      <c r="K28" s="31"/>
      <c r="L28" s="214" t="s">
        <v>38</v>
      </c>
      <c r="M28" s="214"/>
      <c r="N28" s="214"/>
      <c r="O28" s="214"/>
      <c r="P28" s="214"/>
      <c r="Q28" s="31"/>
      <c r="R28" s="31"/>
      <c r="S28" s="31"/>
      <c r="T28" s="31"/>
      <c r="U28" s="31"/>
      <c r="V28" s="31"/>
      <c r="W28" s="214" t="s">
        <v>39</v>
      </c>
      <c r="X28" s="214"/>
      <c r="Y28" s="214"/>
      <c r="Z28" s="214"/>
      <c r="AA28" s="214"/>
      <c r="AB28" s="214"/>
      <c r="AC28" s="214"/>
      <c r="AD28" s="214"/>
      <c r="AE28" s="214"/>
      <c r="AF28" s="31"/>
      <c r="AG28" s="31"/>
      <c r="AH28" s="31"/>
      <c r="AI28" s="31"/>
      <c r="AJ28" s="31"/>
      <c r="AK28" s="214" t="s">
        <v>40</v>
      </c>
      <c r="AL28" s="214"/>
      <c r="AM28" s="214"/>
      <c r="AN28" s="214"/>
      <c r="AO28" s="214"/>
      <c r="AP28" s="31"/>
      <c r="AQ28" s="31"/>
      <c r="AR28" s="32"/>
      <c r="BE28" s="204"/>
    </row>
    <row r="29" spans="1:71" s="2" customFormat="1" ht="14.45" customHeight="1">
      <c r="B29" s="36"/>
      <c r="D29" s="26" t="s">
        <v>41</v>
      </c>
      <c r="F29" s="26" t="s">
        <v>42</v>
      </c>
      <c r="L29" s="217">
        <v>0.21</v>
      </c>
      <c r="M29" s="216"/>
      <c r="N29" s="216"/>
      <c r="O29" s="216"/>
      <c r="P29" s="216"/>
      <c r="W29" s="215">
        <f>ROUND(AZ94, 2)</f>
        <v>5052653.0199999996</v>
      </c>
      <c r="X29" s="216"/>
      <c r="Y29" s="216"/>
      <c r="Z29" s="216"/>
      <c r="AA29" s="216"/>
      <c r="AB29" s="216"/>
      <c r="AC29" s="216"/>
      <c r="AD29" s="216"/>
      <c r="AE29" s="216"/>
      <c r="AK29" s="215">
        <f>ROUND(AV94, 2)</f>
        <v>1061057.1299999999</v>
      </c>
      <c r="AL29" s="216"/>
      <c r="AM29" s="216"/>
      <c r="AN29" s="216"/>
      <c r="AO29" s="216"/>
      <c r="AR29" s="36"/>
      <c r="BE29" s="205"/>
    </row>
    <row r="30" spans="1:71" s="2" customFormat="1" ht="14.45" customHeight="1">
      <c r="B30" s="36"/>
      <c r="F30" s="26" t="s">
        <v>43</v>
      </c>
      <c r="L30" s="217">
        <v>0.15</v>
      </c>
      <c r="M30" s="216"/>
      <c r="N30" s="216"/>
      <c r="O30" s="216"/>
      <c r="P30" s="216"/>
      <c r="W30" s="215">
        <f>ROUND(BA94, 2)</f>
        <v>0</v>
      </c>
      <c r="X30" s="216"/>
      <c r="Y30" s="216"/>
      <c r="Z30" s="216"/>
      <c r="AA30" s="216"/>
      <c r="AB30" s="216"/>
      <c r="AC30" s="216"/>
      <c r="AD30" s="216"/>
      <c r="AE30" s="216"/>
      <c r="AK30" s="215">
        <f>ROUND(AW94, 2)</f>
        <v>0</v>
      </c>
      <c r="AL30" s="216"/>
      <c r="AM30" s="216"/>
      <c r="AN30" s="216"/>
      <c r="AO30" s="216"/>
      <c r="AR30" s="36"/>
      <c r="BE30" s="205"/>
    </row>
    <row r="31" spans="1:71" s="2" customFormat="1" ht="14.45" hidden="1" customHeight="1">
      <c r="B31" s="36"/>
      <c r="F31" s="26" t="s">
        <v>44</v>
      </c>
      <c r="L31" s="217">
        <v>0.21</v>
      </c>
      <c r="M31" s="216"/>
      <c r="N31" s="216"/>
      <c r="O31" s="216"/>
      <c r="P31" s="216"/>
      <c r="W31" s="215">
        <f>ROUND(BB94, 2)</f>
        <v>0</v>
      </c>
      <c r="X31" s="216"/>
      <c r="Y31" s="216"/>
      <c r="Z31" s="216"/>
      <c r="AA31" s="216"/>
      <c r="AB31" s="216"/>
      <c r="AC31" s="216"/>
      <c r="AD31" s="216"/>
      <c r="AE31" s="216"/>
      <c r="AK31" s="215">
        <v>0</v>
      </c>
      <c r="AL31" s="216"/>
      <c r="AM31" s="216"/>
      <c r="AN31" s="216"/>
      <c r="AO31" s="216"/>
      <c r="AR31" s="36"/>
      <c r="BE31" s="205"/>
    </row>
    <row r="32" spans="1:71" s="2" customFormat="1" ht="14.45" hidden="1" customHeight="1">
      <c r="B32" s="36"/>
      <c r="F32" s="26" t="s">
        <v>45</v>
      </c>
      <c r="L32" s="217">
        <v>0.15</v>
      </c>
      <c r="M32" s="216"/>
      <c r="N32" s="216"/>
      <c r="O32" s="216"/>
      <c r="P32" s="216"/>
      <c r="W32" s="215">
        <f>ROUND(BC94, 2)</f>
        <v>0</v>
      </c>
      <c r="X32" s="216"/>
      <c r="Y32" s="216"/>
      <c r="Z32" s="216"/>
      <c r="AA32" s="216"/>
      <c r="AB32" s="216"/>
      <c r="AC32" s="216"/>
      <c r="AD32" s="216"/>
      <c r="AE32" s="216"/>
      <c r="AK32" s="215">
        <v>0</v>
      </c>
      <c r="AL32" s="216"/>
      <c r="AM32" s="216"/>
      <c r="AN32" s="216"/>
      <c r="AO32" s="216"/>
      <c r="AR32" s="36"/>
      <c r="BE32" s="205"/>
    </row>
    <row r="33" spans="1:57" s="2" customFormat="1" ht="14.45" hidden="1" customHeight="1">
      <c r="B33" s="36"/>
      <c r="F33" s="26" t="s">
        <v>46</v>
      </c>
      <c r="L33" s="217">
        <v>0</v>
      </c>
      <c r="M33" s="216"/>
      <c r="N33" s="216"/>
      <c r="O33" s="216"/>
      <c r="P33" s="216"/>
      <c r="W33" s="215">
        <f>ROUND(BD94, 2)</f>
        <v>0</v>
      </c>
      <c r="X33" s="216"/>
      <c r="Y33" s="216"/>
      <c r="Z33" s="216"/>
      <c r="AA33" s="216"/>
      <c r="AB33" s="216"/>
      <c r="AC33" s="216"/>
      <c r="AD33" s="216"/>
      <c r="AE33" s="216"/>
      <c r="AK33" s="215">
        <v>0</v>
      </c>
      <c r="AL33" s="216"/>
      <c r="AM33" s="216"/>
      <c r="AN33" s="216"/>
      <c r="AO33" s="216"/>
      <c r="AR33" s="36"/>
      <c r="BE33" s="205"/>
    </row>
    <row r="34" spans="1:57" s="1" customFormat="1" ht="6.95" customHeight="1">
      <c r="A34" s="31"/>
      <c r="B34" s="32"/>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2"/>
      <c r="BE34" s="204"/>
    </row>
    <row r="35" spans="1:57" s="1" customFormat="1" ht="25.9" customHeight="1">
      <c r="A35" s="31"/>
      <c r="B35" s="32"/>
      <c r="C35" s="37"/>
      <c r="D35" s="38" t="s">
        <v>47</v>
      </c>
      <c r="E35" s="39"/>
      <c r="F35" s="39"/>
      <c r="G35" s="39"/>
      <c r="H35" s="39"/>
      <c r="I35" s="39"/>
      <c r="J35" s="39"/>
      <c r="K35" s="39"/>
      <c r="L35" s="39"/>
      <c r="M35" s="39"/>
      <c r="N35" s="39"/>
      <c r="O35" s="39"/>
      <c r="P35" s="39"/>
      <c r="Q35" s="39"/>
      <c r="R35" s="39"/>
      <c r="S35" s="39"/>
      <c r="T35" s="40" t="s">
        <v>48</v>
      </c>
      <c r="U35" s="39"/>
      <c r="V35" s="39"/>
      <c r="W35" s="39"/>
      <c r="X35" s="218" t="s">
        <v>49</v>
      </c>
      <c r="Y35" s="219"/>
      <c r="Z35" s="219"/>
      <c r="AA35" s="219"/>
      <c r="AB35" s="219"/>
      <c r="AC35" s="39"/>
      <c r="AD35" s="39"/>
      <c r="AE35" s="39"/>
      <c r="AF35" s="39"/>
      <c r="AG35" s="39"/>
      <c r="AH35" s="39"/>
      <c r="AI35" s="39"/>
      <c r="AJ35" s="39"/>
      <c r="AK35" s="220">
        <f>SUM(AK26:AK33)</f>
        <v>6113710.1499999994</v>
      </c>
      <c r="AL35" s="219"/>
      <c r="AM35" s="219"/>
      <c r="AN35" s="219"/>
      <c r="AO35" s="221"/>
      <c r="AP35" s="37"/>
      <c r="AQ35" s="37"/>
      <c r="AR35" s="32"/>
      <c r="BE35" s="31"/>
    </row>
    <row r="36" spans="1:57" s="1" customFormat="1" ht="6.95" customHeight="1">
      <c r="A36" s="31"/>
      <c r="B36" s="32"/>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2"/>
      <c r="BE36" s="31"/>
    </row>
    <row r="37" spans="1:57" s="1" customFormat="1" ht="14.45" customHeight="1">
      <c r="A37" s="31"/>
      <c r="B37" s="32"/>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2"/>
      <c r="BE37" s="31"/>
    </row>
    <row r="38" spans="1:57" ht="14.45" customHeight="1">
      <c r="B38" s="19"/>
      <c r="AR38" s="19"/>
    </row>
    <row r="39" spans="1:57" ht="14.45" customHeight="1">
      <c r="B39" s="19"/>
      <c r="AR39" s="19"/>
    </row>
    <row r="40" spans="1:57" ht="14.45" customHeight="1">
      <c r="B40" s="19"/>
      <c r="AR40" s="19"/>
    </row>
    <row r="41" spans="1:57" ht="14.45" customHeight="1">
      <c r="B41" s="19"/>
      <c r="AR41" s="19"/>
    </row>
    <row r="42" spans="1:57" ht="14.45" customHeight="1">
      <c r="B42" s="19"/>
      <c r="AR42" s="19"/>
    </row>
    <row r="43" spans="1:57" ht="14.45" customHeight="1">
      <c r="B43" s="19"/>
      <c r="AR43" s="19"/>
    </row>
    <row r="44" spans="1:57" ht="14.45" customHeight="1">
      <c r="B44" s="19"/>
      <c r="AR44" s="19"/>
    </row>
    <row r="45" spans="1:57" ht="14.45" customHeight="1">
      <c r="B45" s="19"/>
      <c r="AR45" s="19"/>
    </row>
    <row r="46" spans="1:57" ht="14.45" customHeight="1">
      <c r="B46" s="19"/>
      <c r="AR46" s="19"/>
    </row>
    <row r="47" spans="1:57" ht="14.45" customHeight="1">
      <c r="B47" s="19"/>
      <c r="AR47" s="19"/>
    </row>
    <row r="48" spans="1:57" ht="14.45" customHeight="1">
      <c r="B48" s="19"/>
      <c r="AR48" s="19"/>
    </row>
    <row r="49" spans="1:57" s="1" customFormat="1" ht="14.45" customHeight="1">
      <c r="B49" s="41"/>
      <c r="D49" s="42" t="s">
        <v>50</v>
      </c>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2" t="s">
        <v>51</v>
      </c>
      <c r="AI49" s="43"/>
      <c r="AJ49" s="43"/>
      <c r="AK49" s="43"/>
      <c r="AL49" s="43"/>
      <c r="AM49" s="43"/>
      <c r="AN49" s="43"/>
      <c r="AO49" s="43"/>
      <c r="AR49" s="41"/>
    </row>
    <row r="50" spans="1:57">
      <c r="B50" s="19"/>
      <c r="AR50" s="19"/>
    </row>
    <row r="51" spans="1:57">
      <c r="B51" s="19"/>
      <c r="AR51" s="19"/>
    </row>
    <row r="52" spans="1:57">
      <c r="B52" s="19"/>
      <c r="AR52" s="19"/>
    </row>
    <row r="53" spans="1:57">
      <c r="B53" s="19"/>
      <c r="AR53" s="19"/>
    </row>
    <row r="54" spans="1:57">
      <c r="B54" s="19"/>
      <c r="AR54" s="19"/>
    </row>
    <row r="55" spans="1:57">
      <c r="B55" s="19"/>
      <c r="AR55" s="19"/>
    </row>
    <row r="56" spans="1:57">
      <c r="B56" s="19"/>
      <c r="AR56" s="19"/>
    </row>
    <row r="57" spans="1:57">
      <c r="B57" s="19"/>
      <c r="AR57" s="19"/>
    </row>
    <row r="58" spans="1:57">
      <c r="B58" s="19"/>
      <c r="AR58" s="19"/>
    </row>
    <row r="59" spans="1:57">
      <c r="B59" s="19"/>
      <c r="AR59" s="19"/>
    </row>
    <row r="60" spans="1:57" s="1" customFormat="1" ht="12.75">
      <c r="A60" s="31"/>
      <c r="B60" s="32"/>
      <c r="C60" s="31"/>
      <c r="D60" s="44" t="s">
        <v>52</v>
      </c>
      <c r="E60" s="34"/>
      <c r="F60" s="34"/>
      <c r="G60" s="34"/>
      <c r="H60" s="34"/>
      <c r="I60" s="34"/>
      <c r="J60" s="34"/>
      <c r="K60" s="34"/>
      <c r="L60" s="34"/>
      <c r="M60" s="34"/>
      <c r="N60" s="34"/>
      <c r="O60" s="34"/>
      <c r="P60" s="34"/>
      <c r="Q60" s="34"/>
      <c r="R60" s="34"/>
      <c r="S60" s="34"/>
      <c r="T60" s="34"/>
      <c r="U60" s="34"/>
      <c r="V60" s="44" t="s">
        <v>53</v>
      </c>
      <c r="W60" s="34"/>
      <c r="X60" s="34"/>
      <c r="Y60" s="34"/>
      <c r="Z60" s="34"/>
      <c r="AA60" s="34"/>
      <c r="AB60" s="34"/>
      <c r="AC60" s="34"/>
      <c r="AD60" s="34"/>
      <c r="AE60" s="34"/>
      <c r="AF60" s="34"/>
      <c r="AG60" s="34"/>
      <c r="AH60" s="44" t="s">
        <v>52</v>
      </c>
      <c r="AI60" s="34"/>
      <c r="AJ60" s="34"/>
      <c r="AK60" s="34"/>
      <c r="AL60" s="34"/>
      <c r="AM60" s="44" t="s">
        <v>53</v>
      </c>
      <c r="AN60" s="34"/>
      <c r="AO60" s="34"/>
      <c r="AP60" s="31"/>
      <c r="AQ60" s="31"/>
      <c r="AR60" s="32"/>
      <c r="BE60" s="31"/>
    </row>
    <row r="61" spans="1:57">
      <c r="B61" s="19"/>
      <c r="AR61" s="19"/>
    </row>
    <row r="62" spans="1:57">
      <c r="B62" s="19"/>
      <c r="AR62" s="19"/>
    </row>
    <row r="63" spans="1:57">
      <c r="B63" s="19"/>
      <c r="AR63" s="19"/>
    </row>
    <row r="64" spans="1:57" s="1" customFormat="1" ht="12.75">
      <c r="A64" s="31"/>
      <c r="B64" s="32"/>
      <c r="C64" s="31"/>
      <c r="D64" s="42" t="s">
        <v>54</v>
      </c>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2" t="s">
        <v>55</v>
      </c>
      <c r="AI64" s="45"/>
      <c r="AJ64" s="45"/>
      <c r="AK64" s="45"/>
      <c r="AL64" s="45"/>
      <c r="AM64" s="45"/>
      <c r="AN64" s="45"/>
      <c r="AO64" s="45"/>
      <c r="AP64" s="31"/>
      <c r="AQ64" s="31"/>
      <c r="AR64" s="32"/>
      <c r="BE64" s="31"/>
    </row>
    <row r="65" spans="1:57">
      <c r="B65" s="19"/>
      <c r="AR65" s="19"/>
    </row>
    <row r="66" spans="1:57">
      <c r="B66" s="19"/>
      <c r="AR66" s="19"/>
    </row>
    <row r="67" spans="1:57">
      <c r="B67" s="19"/>
      <c r="AR67" s="19"/>
    </row>
    <row r="68" spans="1:57">
      <c r="B68" s="19"/>
      <c r="AR68" s="19"/>
    </row>
    <row r="69" spans="1:57">
      <c r="B69" s="19"/>
      <c r="AR69" s="19"/>
    </row>
    <row r="70" spans="1:57">
      <c r="B70" s="19"/>
      <c r="AR70" s="19"/>
    </row>
    <row r="71" spans="1:57">
      <c r="B71" s="19"/>
      <c r="AR71" s="19"/>
    </row>
    <row r="72" spans="1:57">
      <c r="B72" s="19"/>
      <c r="AR72" s="19"/>
    </row>
    <row r="73" spans="1:57">
      <c r="B73" s="19"/>
      <c r="AR73" s="19"/>
    </row>
    <row r="74" spans="1:57">
      <c r="B74" s="19"/>
      <c r="AR74" s="19"/>
    </row>
    <row r="75" spans="1:57" s="1" customFormat="1" ht="12.75">
      <c r="A75" s="31"/>
      <c r="B75" s="32"/>
      <c r="C75" s="31"/>
      <c r="D75" s="44" t="s">
        <v>52</v>
      </c>
      <c r="E75" s="34"/>
      <c r="F75" s="34"/>
      <c r="G75" s="34"/>
      <c r="H75" s="34"/>
      <c r="I75" s="34"/>
      <c r="J75" s="34"/>
      <c r="K75" s="34"/>
      <c r="L75" s="34"/>
      <c r="M75" s="34"/>
      <c r="N75" s="34"/>
      <c r="O75" s="34"/>
      <c r="P75" s="34"/>
      <c r="Q75" s="34"/>
      <c r="R75" s="34"/>
      <c r="S75" s="34"/>
      <c r="T75" s="34"/>
      <c r="U75" s="34"/>
      <c r="V75" s="44" t="s">
        <v>53</v>
      </c>
      <c r="W75" s="34"/>
      <c r="X75" s="34"/>
      <c r="Y75" s="34"/>
      <c r="Z75" s="34"/>
      <c r="AA75" s="34"/>
      <c r="AB75" s="34"/>
      <c r="AC75" s="34"/>
      <c r="AD75" s="34"/>
      <c r="AE75" s="34"/>
      <c r="AF75" s="34"/>
      <c r="AG75" s="34"/>
      <c r="AH75" s="44" t="s">
        <v>52</v>
      </c>
      <c r="AI75" s="34"/>
      <c r="AJ75" s="34"/>
      <c r="AK75" s="34"/>
      <c r="AL75" s="34"/>
      <c r="AM75" s="44" t="s">
        <v>53</v>
      </c>
      <c r="AN75" s="34"/>
      <c r="AO75" s="34"/>
      <c r="AP75" s="31"/>
      <c r="AQ75" s="31"/>
      <c r="AR75" s="32"/>
      <c r="BE75" s="31"/>
    </row>
    <row r="76" spans="1:57" s="1" customFormat="1">
      <c r="A76" s="31"/>
      <c r="B76" s="32"/>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2"/>
      <c r="BE76" s="31"/>
    </row>
    <row r="77" spans="1:57" s="1" customFormat="1" ht="6.95" customHeight="1">
      <c r="A77" s="31"/>
      <c r="B77" s="46"/>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32"/>
      <c r="BE77" s="31"/>
    </row>
    <row r="81" spans="1:91" s="1" customFormat="1" ht="6.95" customHeight="1">
      <c r="A81" s="31"/>
      <c r="B81" s="48"/>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32"/>
      <c r="BE81" s="31"/>
    </row>
    <row r="82" spans="1:91" s="1" customFormat="1" ht="24.95" customHeight="1">
      <c r="A82" s="31"/>
      <c r="B82" s="32"/>
      <c r="C82" s="20" t="s">
        <v>56</v>
      </c>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2"/>
      <c r="BE82" s="31"/>
    </row>
    <row r="83" spans="1:91" s="1" customFormat="1" ht="6.95" customHeight="1">
      <c r="A83" s="31"/>
      <c r="B83" s="32"/>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2"/>
      <c r="BE83" s="31"/>
    </row>
    <row r="84" spans="1:91" s="3" customFormat="1" ht="12" customHeight="1">
      <c r="B84" s="50"/>
      <c r="C84" s="26" t="s">
        <v>13</v>
      </c>
      <c r="L84" s="3" t="str">
        <f>K5</f>
        <v>20-024-2</v>
      </c>
      <c r="AR84" s="50"/>
    </row>
    <row r="85" spans="1:91" s="4" customFormat="1" ht="36.950000000000003" customHeight="1">
      <c r="B85" s="51"/>
      <c r="C85" s="52" t="s">
        <v>16</v>
      </c>
      <c r="L85" s="240" t="str">
        <f>K6</f>
        <v>Stavební úpravy kuchyně a jídelny, Obránců míru 1714, Přelouč - 2.etapa</v>
      </c>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41"/>
      <c r="AL85" s="241"/>
      <c r="AM85" s="241"/>
      <c r="AN85" s="241"/>
      <c r="AO85" s="241"/>
      <c r="AR85" s="51"/>
    </row>
    <row r="86" spans="1:91" s="1" customFormat="1" ht="6.95" customHeight="1">
      <c r="A86" s="31"/>
      <c r="B86" s="32"/>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2"/>
      <c r="BE86" s="31"/>
    </row>
    <row r="87" spans="1:91" s="1" customFormat="1" ht="12" customHeight="1">
      <c r="A87" s="31"/>
      <c r="B87" s="32"/>
      <c r="C87" s="26" t="s">
        <v>20</v>
      </c>
      <c r="D87" s="31"/>
      <c r="E87" s="31"/>
      <c r="F87" s="31"/>
      <c r="G87" s="31"/>
      <c r="H87" s="31"/>
      <c r="I87" s="31"/>
      <c r="J87" s="31"/>
      <c r="K87" s="31"/>
      <c r="L87" s="53" t="str">
        <f>IF(K8="","",K8)</f>
        <v xml:space="preserve"> </v>
      </c>
      <c r="M87" s="31"/>
      <c r="N87" s="31"/>
      <c r="O87" s="31"/>
      <c r="P87" s="31"/>
      <c r="Q87" s="31"/>
      <c r="R87" s="31"/>
      <c r="S87" s="31"/>
      <c r="T87" s="31"/>
      <c r="U87" s="31"/>
      <c r="V87" s="31"/>
      <c r="W87" s="31"/>
      <c r="X87" s="31"/>
      <c r="Y87" s="31"/>
      <c r="Z87" s="31"/>
      <c r="AA87" s="31"/>
      <c r="AB87" s="31"/>
      <c r="AC87" s="31"/>
      <c r="AD87" s="31"/>
      <c r="AE87" s="31"/>
      <c r="AF87" s="31"/>
      <c r="AG87" s="31"/>
      <c r="AH87" s="31"/>
      <c r="AI87" s="26" t="s">
        <v>22</v>
      </c>
      <c r="AJ87" s="31"/>
      <c r="AK87" s="31"/>
      <c r="AL87" s="31"/>
      <c r="AM87" s="222" t="str">
        <f>IF(AN8= "","",AN8)</f>
        <v>12. 5. 2020</v>
      </c>
      <c r="AN87" s="222"/>
      <c r="AO87" s="31"/>
      <c r="AP87" s="31"/>
      <c r="AQ87" s="31"/>
      <c r="AR87" s="32"/>
      <c r="BE87" s="31"/>
    </row>
    <row r="88" spans="1:91" s="1" customFormat="1" ht="6.95" customHeight="1">
      <c r="A88" s="31"/>
      <c r="B88" s="32"/>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2"/>
      <c r="BE88" s="31"/>
    </row>
    <row r="89" spans="1:91" s="1" customFormat="1" ht="25.7" customHeight="1">
      <c r="A89" s="31"/>
      <c r="B89" s="32"/>
      <c r="C89" s="26" t="s">
        <v>24</v>
      </c>
      <c r="D89" s="31"/>
      <c r="E89" s="31"/>
      <c r="F89" s="31"/>
      <c r="G89" s="31"/>
      <c r="H89" s="31"/>
      <c r="I89" s="31"/>
      <c r="J89" s="31"/>
      <c r="K89" s="31"/>
      <c r="L89" s="3" t="str">
        <f>IF(E11= "","",E11)</f>
        <v>Město Přelouč</v>
      </c>
      <c r="M89" s="31"/>
      <c r="N89" s="31"/>
      <c r="O89" s="31"/>
      <c r="P89" s="31"/>
      <c r="Q89" s="31"/>
      <c r="R89" s="31"/>
      <c r="S89" s="31"/>
      <c r="T89" s="31"/>
      <c r="U89" s="31"/>
      <c r="V89" s="31"/>
      <c r="W89" s="31"/>
      <c r="X89" s="31"/>
      <c r="Y89" s="31"/>
      <c r="Z89" s="31"/>
      <c r="AA89" s="31"/>
      <c r="AB89" s="31"/>
      <c r="AC89" s="31"/>
      <c r="AD89" s="31"/>
      <c r="AE89" s="31"/>
      <c r="AF89" s="31"/>
      <c r="AG89" s="31"/>
      <c r="AH89" s="31"/>
      <c r="AI89" s="26" t="s">
        <v>30</v>
      </c>
      <c r="AJ89" s="31"/>
      <c r="AK89" s="31"/>
      <c r="AL89" s="31"/>
      <c r="AM89" s="223" t="str">
        <f>IF(E17="","",E17)</f>
        <v>Ing. Vítězslav Vomočil Pardubice</v>
      </c>
      <c r="AN89" s="224"/>
      <c r="AO89" s="224"/>
      <c r="AP89" s="224"/>
      <c r="AQ89" s="31"/>
      <c r="AR89" s="32"/>
      <c r="AS89" s="225" t="s">
        <v>57</v>
      </c>
      <c r="AT89" s="226"/>
      <c r="AU89" s="55"/>
      <c r="AV89" s="55"/>
      <c r="AW89" s="55"/>
      <c r="AX89" s="55"/>
      <c r="AY89" s="55"/>
      <c r="AZ89" s="55"/>
      <c r="BA89" s="55"/>
      <c r="BB89" s="55"/>
      <c r="BC89" s="55"/>
      <c r="BD89" s="56"/>
      <c r="BE89" s="31"/>
    </row>
    <row r="90" spans="1:91" s="1" customFormat="1" ht="15.2" customHeight="1">
      <c r="A90" s="31"/>
      <c r="B90" s="32"/>
      <c r="C90" s="26" t="s">
        <v>28</v>
      </c>
      <c r="D90" s="31"/>
      <c r="E90" s="31"/>
      <c r="F90" s="31"/>
      <c r="G90" s="31"/>
      <c r="H90" s="31"/>
      <c r="I90" s="31"/>
      <c r="J90" s="31"/>
      <c r="K90" s="31"/>
      <c r="L90" s="3" t="str">
        <f>IF(E14= "Vyplň údaj","",E14)</f>
        <v/>
      </c>
      <c r="M90" s="31"/>
      <c r="N90" s="31"/>
      <c r="O90" s="31"/>
      <c r="P90" s="31"/>
      <c r="Q90" s="31"/>
      <c r="R90" s="31"/>
      <c r="S90" s="31"/>
      <c r="T90" s="31"/>
      <c r="U90" s="31"/>
      <c r="V90" s="31"/>
      <c r="W90" s="31"/>
      <c r="X90" s="31"/>
      <c r="Y90" s="31"/>
      <c r="Z90" s="31"/>
      <c r="AA90" s="31"/>
      <c r="AB90" s="31"/>
      <c r="AC90" s="31"/>
      <c r="AD90" s="31"/>
      <c r="AE90" s="31"/>
      <c r="AF90" s="31"/>
      <c r="AG90" s="31"/>
      <c r="AH90" s="31"/>
      <c r="AI90" s="26" t="s">
        <v>33</v>
      </c>
      <c r="AJ90" s="31"/>
      <c r="AK90" s="31"/>
      <c r="AL90" s="31"/>
      <c r="AM90" s="223" t="str">
        <f>IF(E20="","",E20)</f>
        <v>Vojtěch</v>
      </c>
      <c r="AN90" s="224"/>
      <c r="AO90" s="224"/>
      <c r="AP90" s="224"/>
      <c r="AQ90" s="31"/>
      <c r="AR90" s="32"/>
      <c r="AS90" s="227"/>
      <c r="AT90" s="228"/>
      <c r="AU90" s="57"/>
      <c r="AV90" s="57"/>
      <c r="AW90" s="57"/>
      <c r="AX90" s="57"/>
      <c r="AY90" s="57"/>
      <c r="AZ90" s="57"/>
      <c r="BA90" s="57"/>
      <c r="BB90" s="57"/>
      <c r="BC90" s="57"/>
      <c r="BD90" s="58"/>
      <c r="BE90" s="31"/>
    </row>
    <row r="91" spans="1:91" s="1" customFormat="1" ht="10.9" customHeight="1">
      <c r="A91" s="31"/>
      <c r="B91" s="32"/>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2"/>
      <c r="AS91" s="227"/>
      <c r="AT91" s="228"/>
      <c r="AU91" s="57"/>
      <c r="AV91" s="57"/>
      <c r="AW91" s="57"/>
      <c r="AX91" s="57"/>
      <c r="AY91" s="57"/>
      <c r="AZ91" s="57"/>
      <c r="BA91" s="57"/>
      <c r="BB91" s="57"/>
      <c r="BC91" s="57"/>
      <c r="BD91" s="58"/>
      <c r="BE91" s="31"/>
    </row>
    <row r="92" spans="1:91" s="1" customFormat="1" ht="29.25" customHeight="1">
      <c r="A92" s="31"/>
      <c r="B92" s="32"/>
      <c r="C92" s="235" t="s">
        <v>58</v>
      </c>
      <c r="D92" s="236"/>
      <c r="E92" s="236"/>
      <c r="F92" s="236"/>
      <c r="G92" s="236"/>
      <c r="H92" s="59"/>
      <c r="I92" s="237" t="s">
        <v>59</v>
      </c>
      <c r="J92" s="236"/>
      <c r="K92" s="236"/>
      <c r="L92" s="236"/>
      <c r="M92" s="236"/>
      <c r="N92" s="236"/>
      <c r="O92" s="236"/>
      <c r="P92" s="236"/>
      <c r="Q92" s="236"/>
      <c r="R92" s="236"/>
      <c r="S92" s="236"/>
      <c r="T92" s="236"/>
      <c r="U92" s="236"/>
      <c r="V92" s="236"/>
      <c r="W92" s="236"/>
      <c r="X92" s="236"/>
      <c r="Y92" s="236"/>
      <c r="Z92" s="236"/>
      <c r="AA92" s="236"/>
      <c r="AB92" s="236"/>
      <c r="AC92" s="236"/>
      <c r="AD92" s="236"/>
      <c r="AE92" s="236"/>
      <c r="AF92" s="236"/>
      <c r="AG92" s="238" t="s">
        <v>60</v>
      </c>
      <c r="AH92" s="236"/>
      <c r="AI92" s="236"/>
      <c r="AJ92" s="236"/>
      <c r="AK92" s="236"/>
      <c r="AL92" s="236"/>
      <c r="AM92" s="236"/>
      <c r="AN92" s="237" t="s">
        <v>61</v>
      </c>
      <c r="AO92" s="236"/>
      <c r="AP92" s="239"/>
      <c r="AQ92" s="60" t="s">
        <v>62</v>
      </c>
      <c r="AR92" s="32"/>
      <c r="AS92" s="61" t="s">
        <v>63</v>
      </c>
      <c r="AT92" s="62" t="s">
        <v>64</v>
      </c>
      <c r="AU92" s="62" t="s">
        <v>65</v>
      </c>
      <c r="AV92" s="62" t="s">
        <v>66</v>
      </c>
      <c r="AW92" s="62" t="s">
        <v>67</v>
      </c>
      <c r="AX92" s="62" t="s">
        <v>68</v>
      </c>
      <c r="AY92" s="62" t="s">
        <v>69</v>
      </c>
      <c r="AZ92" s="62" t="s">
        <v>70</v>
      </c>
      <c r="BA92" s="62" t="s">
        <v>71</v>
      </c>
      <c r="BB92" s="62" t="s">
        <v>72</v>
      </c>
      <c r="BC92" s="62" t="s">
        <v>73</v>
      </c>
      <c r="BD92" s="63" t="s">
        <v>74</v>
      </c>
      <c r="BE92" s="31"/>
    </row>
    <row r="93" spans="1:91" s="1" customFormat="1" ht="10.9" customHeight="1">
      <c r="A93" s="31"/>
      <c r="B93" s="32"/>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2"/>
      <c r="AS93" s="64"/>
      <c r="AT93" s="65"/>
      <c r="AU93" s="65"/>
      <c r="AV93" s="65"/>
      <c r="AW93" s="65"/>
      <c r="AX93" s="65"/>
      <c r="AY93" s="65"/>
      <c r="AZ93" s="65"/>
      <c r="BA93" s="65"/>
      <c r="BB93" s="65"/>
      <c r="BC93" s="65"/>
      <c r="BD93" s="66"/>
      <c r="BE93" s="31"/>
    </row>
    <row r="94" spans="1:91" s="5" customFormat="1" ht="32.450000000000003" customHeight="1">
      <c r="B94" s="67"/>
      <c r="C94" s="68" t="s">
        <v>75</v>
      </c>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233">
        <f>ROUND(SUM(AG95:AG96),2)</f>
        <v>5052653.0199999996</v>
      </c>
      <c r="AH94" s="233"/>
      <c r="AI94" s="233"/>
      <c r="AJ94" s="233"/>
      <c r="AK94" s="233"/>
      <c r="AL94" s="233"/>
      <c r="AM94" s="233"/>
      <c r="AN94" s="234">
        <f>SUM(AG94,AT94)</f>
        <v>6113710.1499999994</v>
      </c>
      <c r="AO94" s="234"/>
      <c r="AP94" s="234"/>
      <c r="AQ94" s="71" t="s">
        <v>1</v>
      </c>
      <c r="AR94" s="67"/>
      <c r="AS94" s="72">
        <f>ROUND(SUM(AS95:AS96),2)</f>
        <v>0</v>
      </c>
      <c r="AT94" s="73">
        <f>ROUND(SUM(AV94:AW94),2)</f>
        <v>1061057.1299999999</v>
      </c>
      <c r="AU94" s="74">
        <f>ROUND(SUM(AU95:AU96),5)</f>
        <v>0</v>
      </c>
      <c r="AV94" s="73">
        <f>ROUND(AZ94*L29,2)</f>
        <v>1061057.1299999999</v>
      </c>
      <c r="AW94" s="73">
        <f>ROUND(BA94*L30,2)</f>
        <v>0</v>
      </c>
      <c r="AX94" s="73">
        <f>ROUND(BB94*L29,2)</f>
        <v>0</v>
      </c>
      <c r="AY94" s="73">
        <f>ROUND(BC94*L30,2)</f>
        <v>0</v>
      </c>
      <c r="AZ94" s="73">
        <f>ROUND(SUM(AZ95:AZ96),2)</f>
        <v>5052653.0199999996</v>
      </c>
      <c r="BA94" s="73">
        <f>ROUND(SUM(BA95:BA96),2)</f>
        <v>0</v>
      </c>
      <c r="BB94" s="73">
        <f>ROUND(SUM(BB95:BB96),2)</f>
        <v>0</v>
      </c>
      <c r="BC94" s="73">
        <f>ROUND(SUM(BC95:BC96),2)</f>
        <v>0</v>
      </c>
      <c r="BD94" s="75">
        <f>ROUND(SUM(BD95:BD96),2)</f>
        <v>0</v>
      </c>
      <c r="BS94" s="76" t="s">
        <v>76</v>
      </c>
      <c r="BT94" s="76" t="s">
        <v>77</v>
      </c>
      <c r="BU94" s="77" t="s">
        <v>78</v>
      </c>
      <c r="BV94" s="76" t="s">
        <v>79</v>
      </c>
      <c r="BW94" s="76" t="s">
        <v>4</v>
      </c>
      <c r="BX94" s="76" t="s">
        <v>80</v>
      </c>
      <c r="CL94" s="76" t="s">
        <v>1</v>
      </c>
    </row>
    <row r="95" spans="1:91" s="6" customFormat="1" ht="16.5" customHeight="1">
      <c r="A95" s="78" t="s">
        <v>81</v>
      </c>
      <c r="B95" s="79"/>
      <c r="C95" s="80"/>
      <c r="D95" s="232" t="s">
        <v>82</v>
      </c>
      <c r="E95" s="232"/>
      <c r="F95" s="232"/>
      <c r="G95" s="232"/>
      <c r="H95" s="232"/>
      <c r="I95" s="81"/>
      <c r="J95" s="232" t="s">
        <v>83</v>
      </c>
      <c r="K95" s="232"/>
      <c r="L95" s="232"/>
      <c r="M95" s="232"/>
      <c r="N95" s="232"/>
      <c r="O95" s="232"/>
      <c r="P95" s="232"/>
      <c r="Q95" s="232"/>
      <c r="R95" s="232"/>
      <c r="S95" s="232"/>
      <c r="T95" s="232"/>
      <c r="U95" s="232"/>
      <c r="V95" s="232"/>
      <c r="W95" s="232"/>
      <c r="X95" s="232"/>
      <c r="Y95" s="232"/>
      <c r="Z95" s="232"/>
      <c r="AA95" s="232"/>
      <c r="AB95" s="232"/>
      <c r="AC95" s="232"/>
      <c r="AD95" s="232"/>
      <c r="AE95" s="232"/>
      <c r="AF95" s="232"/>
      <c r="AG95" s="230">
        <f>'00 - Vedlejší a ostatní n...'!J30</f>
        <v>381096</v>
      </c>
      <c r="AH95" s="231"/>
      <c r="AI95" s="231"/>
      <c r="AJ95" s="231"/>
      <c r="AK95" s="231"/>
      <c r="AL95" s="231"/>
      <c r="AM95" s="231"/>
      <c r="AN95" s="230">
        <f>SUM(AG95,AT95)</f>
        <v>461126.16000000003</v>
      </c>
      <c r="AO95" s="231"/>
      <c r="AP95" s="231"/>
      <c r="AQ95" s="82" t="s">
        <v>84</v>
      </c>
      <c r="AR95" s="79"/>
      <c r="AS95" s="83">
        <v>0</v>
      </c>
      <c r="AT95" s="84">
        <f>ROUND(SUM(AV95:AW95),2)</f>
        <v>80030.16</v>
      </c>
      <c r="AU95" s="85">
        <f>'00 - Vedlejší a ostatní n...'!P122</f>
        <v>0</v>
      </c>
      <c r="AV95" s="84">
        <f>'00 - Vedlejší a ostatní n...'!J33</f>
        <v>80030.16</v>
      </c>
      <c r="AW95" s="84">
        <f>'00 - Vedlejší a ostatní n...'!J34</f>
        <v>0</v>
      </c>
      <c r="AX95" s="84">
        <f>'00 - Vedlejší a ostatní n...'!J35</f>
        <v>0</v>
      </c>
      <c r="AY95" s="84">
        <f>'00 - Vedlejší a ostatní n...'!J36</f>
        <v>0</v>
      </c>
      <c r="AZ95" s="84">
        <f>'00 - Vedlejší a ostatní n...'!F33</f>
        <v>381096</v>
      </c>
      <c r="BA95" s="84">
        <f>'00 - Vedlejší a ostatní n...'!F34</f>
        <v>0</v>
      </c>
      <c r="BB95" s="84">
        <f>'00 - Vedlejší a ostatní n...'!F35</f>
        <v>0</v>
      </c>
      <c r="BC95" s="84">
        <f>'00 - Vedlejší a ostatní n...'!F36</f>
        <v>0</v>
      </c>
      <c r="BD95" s="86">
        <f>'00 - Vedlejší a ostatní n...'!F37</f>
        <v>0</v>
      </c>
      <c r="BT95" s="87" t="s">
        <v>85</v>
      </c>
      <c r="BV95" s="87" t="s">
        <v>79</v>
      </c>
      <c r="BW95" s="87" t="s">
        <v>86</v>
      </c>
      <c r="BX95" s="87" t="s">
        <v>4</v>
      </c>
      <c r="CL95" s="87" t="s">
        <v>1</v>
      </c>
      <c r="CM95" s="87" t="s">
        <v>87</v>
      </c>
    </row>
    <row r="96" spans="1:91" s="6" customFormat="1" ht="24.75" customHeight="1">
      <c r="A96" s="78" t="s">
        <v>81</v>
      </c>
      <c r="B96" s="79"/>
      <c r="C96" s="80"/>
      <c r="D96" s="232" t="s">
        <v>88</v>
      </c>
      <c r="E96" s="232"/>
      <c r="F96" s="232"/>
      <c r="G96" s="232"/>
      <c r="H96" s="232"/>
      <c r="I96" s="81"/>
      <c r="J96" s="232" t="s">
        <v>89</v>
      </c>
      <c r="K96" s="232"/>
      <c r="L96" s="232"/>
      <c r="M96" s="232"/>
      <c r="N96" s="232"/>
      <c r="O96" s="232"/>
      <c r="P96" s="232"/>
      <c r="Q96" s="232"/>
      <c r="R96" s="232"/>
      <c r="S96" s="232"/>
      <c r="T96" s="232"/>
      <c r="U96" s="232"/>
      <c r="V96" s="232"/>
      <c r="W96" s="232"/>
      <c r="X96" s="232"/>
      <c r="Y96" s="232"/>
      <c r="Z96" s="232"/>
      <c r="AA96" s="232"/>
      <c r="AB96" s="232"/>
      <c r="AC96" s="232"/>
      <c r="AD96" s="232"/>
      <c r="AE96" s="232"/>
      <c r="AF96" s="232"/>
      <c r="AG96" s="230">
        <f>'01 - SO 02 Stavební úprav...'!J30</f>
        <v>4671557.0199999996</v>
      </c>
      <c r="AH96" s="231"/>
      <c r="AI96" s="231"/>
      <c r="AJ96" s="231"/>
      <c r="AK96" s="231"/>
      <c r="AL96" s="231"/>
      <c r="AM96" s="231"/>
      <c r="AN96" s="230">
        <f>SUM(AG96,AT96)</f>
        <v>5652583.9899999993</v>
      </c>
      <c r="AO96" s="231"/>
      <c r="AP96" s="231"/>
      <c r="AQ96" s="82" t="s">
        <v>90</v>
      </c>
      <c r="AR96" s="79"/>
      <c r="AS96" s="88">
        <v>0</v>
      </c>
      <c r="AT96" s="89">
        <f>ROUND(SUM(AV96:AW96),2)</f>
        <v>981026.97</v>
      </c>
      <c r="AU96" s="90">
        <f>'01 - SO 02 Stavební úprav...'!P142</f>
        <v>0</v>
      </c>
      <c r="AV96" s="89">
        <f>'01 - SO 02 Stavební úprav...'!J33</f>
        <v>981026.97</v>
      </c>
      <c r="AW96" s="89">
        <f>'01 - SO 02 Stavební úprav...'!J34</f>
        <v>0</v>
      </c>
      <c r="AX96" s="89">
        <f>'01 - SO 02 Stavební úprav...'!J35</f>
        <v>0</v>
      </c>
      <c r="AY96" s="89">
        <f>'01 - SO 02 Stavební úprav...'!J36</f>
        <v>0</v>
      </c>
      <c r="AZ96" s="89">
        <f>'01 - SO 02 Stavební úprav...'!F33</f>
        <v>4671557.0199999996</v>
      </c>
      <c r="BA96" s="89">
        <f>'01 - SO 02 Stavební úprav...'!F34</f>
        <v>0</v>
      </c>
      <c r="BB96" s="89">
        <f>'01 - SO 02 Stavební úprav...'!F35</f>
        <v>0</v>
      </c>
      <c r="BC96" s="89">
        <f>'01 - SO 02 Stavební úprav...'!F36</f>
        <v>0</v>
      </c>
      <c r="BD96" s="91">
        <f>'01 - SO 02 Stavební úprav...'!F37</f>
        <v>0</v>
      </c>
      <c r="BT96" s="87" t="s">
        <v>85</v>
      </c>
      <c r="BV96" s="87" t="s">
        <v>79</v>
      </c>
      <c r="BW96" s="87" t="s">
        <v>91</v>
      </c>
      <c r="BX96" s="87" t="s">
        <v>4</v>
      </c>
      <c r="CL96" s="87" t="s">
        <v>1</v>
      </c>
      <c r="CM96" s="87" t="s">
        <v>87</v>
      </c>
    </row>
    <row r="97" spans="1:57" s="1" customFormat="1" ht="30" customHeight="1">
      <c r="A97" s="31"/>
      <c r="B97" s="32"/>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2"/>
      <c r="AS97" s="31"/>
      <c r="AT97" s="31"/>
      <c r="AU97" s="31"/>
      <c r="AV97" s="31"/>
      <c r="AW97" s="31"/>
      <c r="AX97" s="31"/>
      <c r="AY97" s="31"/>
      <c r="AZ97" s="31"/>
      <c r="BA97" s="31"/>
      <c r="BB97" s="31"/>
      <c r="BC97" s="31"/>
      <c r="BD97" s="31"/>
      <c r="BE97" s="31"/>
    </row>
    <row r="98" spans="1:57" s="1" customFormat="1" ht="6.95" customHeight="1">
      <c r="A98" s="31"/>
      <c r="B98" s="46"/>
      <c r="C98" s="47"/>
      <c r="D98" s="47"/>
      <c r="E98" s="47"/>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32"/>
      <c r="AS98" s="31"/>
      <c r="AT98" s="31"/>
      <c r="AU98" s="31"/>
      <c r="AV98" s="31"/>
      <c r="AW98" s="31"/>
      <c r="AX98" s="31"/>
      <c r="AY98" s="31"/>
      <c r="AZ98" s="31"/>
      <c r="BA98" s="31"/>
      <c r="BB98" s="31"/>
      <c r="BC98" s="31"/>
      <c r="BD98" s="31"/>
      <c r="BE98" s="31"/>
    </row>
  </sheetData>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00 - Vedlejší a ostatní n...'!C2" display="/"/>
    <hyperlink ref="A96" location="'01 - SO 02 Stavební úprav...'!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3"/>
  <sheetViews>
    <sheetView showGridLines="0" topLeftCell="A41"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1.5" customWidth="1"/>
    <col min="9"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229" t="s">
        <v>5</v>
      </c>
      <c r="M2" s="207"/>
      <c r="N2" s="207"/>
      <c r="O2" s="207"/>
      <c r="P2" s="207"/>
      <c r="Q2" s="207"/>
      <c r="R2" s="207"/>
      <c r="S2" s="207"/>
      <c r="T2" s="207"/>
      <c r="U2" s="207"/>
      <c r="V2" s="207"/>
      <c r="AT2" s="16" t="s">
        <v>86</v>
      </c>
    </row>
    <row r="3" spans="1:46" ht="6.95" customHeight="1">
      <c r="B3" s="17"/>
      <c r="C3" s="18"/>
      <c r="D3" s="18"/>
      <c r="E3" s="18"/>
      <c r="F3" s="18"/>
      <c r="G3" s="18"/>
      <c r="H3" s="18"/>
      <c r="I3" s="18"/>
      <c r="J3" s="18"/>
      <c r="K3" s="18"/>
      <c r="L3" s="19"/>
      <c r="AT3" s="16" t="s">
        <v>87</v>
      </c>
    </row>
    <row r="4" spans="1:46" ht="24.95" customHeight="1">
      <c r="B4" s="19"/>
      <c r="D4" s="20" t="s">
        <v>92</v>
      </c>
      <c r="L4" s="19"/>
      <c r="M4" s="92" t="s">
        <v>10</v>
      </c>
      <c r="AT4" s="16" t="s">
        <v>3</v>
      </c>
    </row>
    <row r="5" spans="1:46" ht="6.95" customHeight="1">
      <c r="B5" s="19"/>
      <c r="L5" s="19"/>
    </row>
    <row r="6" spans="1:46" ht="12" customHeight="1">
      <c r="B6" s="19"/>
      <c r="D6" s="26" t="s">
        <v>16</v>
      </c>
      <c r="L6" s="19"/>
    </row>
    <row r="7" spans="1:46" ht="16.5" customHeight="1">
      <c r="B7" s="19"/>
      <c r="E7" s="243" t="str">
        <f>'Rekapitulace stavby'!K6</f>
        <v>Stavební úpravy kuchyně a jídelny, Obránců míru 1714, Přelouč - 2.etapa</v>
      </c>
      <c r="F7" s="244"/>
      <c r="G7" s="244"/>
      <c r="H7" s="244"/>
      <c r="L7" s="19"/>
    </row>
    <row r="8" spans="1:46" s="1" customFormat="1" ht="12" customHeight="1">
      <c r="A8" s="31"/>
      <c r="B8" s="32"/>
      <c r="C8" s="31"/>
      <c r="D8" s="26" t="s">
        <v>93</v>
      </c>
      <c r="E8" s="31"/>
      <c r="F8" s="31"/>
      <c r="G8" s="31"/>
      <c r="H8" s="31"/>
      <c r="I8" s="31"/>
      <c r="J8" s="31"/>
      <c r="K8" s="31"/>
      <c r="L8" s="41"/>
      <c r="S8" s="31"/>
      <c r="T8" s="31"/>
      <c r="U8" s="31"/>
      <c r="V8" s="31"/>
      <c r="W8" s="31"/>
      <c r="X8" s="31"/>
      <c r="Y8" s="31"/>
      <c r="Z8" s="31"/>
      <c r="AA8" s="31"/>
      <c r="AB8" s="31"/>
      <c r="AC8" s="31"/>
      <c r="AD8" s="31"/>
      <c r="AE8" s="31"/>
    </row>
    <row r="9" spans="1:46" s="1" customFormat="1" ht="16.5" customHeight="1">
      <c r="A9" s="31"/>
      <c r="B9" s="32"/>
      <c r="C9" s="31"/>
      <c r="D9" s="31"/>
      <c r="E9" s="240" t="s">
        <v>94</v>
      </c>
      <c r="F9" s="242"/>
      <c r="G9" s="242"/>
      <c r="H9" s="242"/>
      <c r="I9" s="31"/>
      <c r="J9" s="31"/>
      <c r="K9" s="31"/>
      <c r="L9" s="41"/>
      <c r="S9" s="31"/>
      <c r="T9" s="31"/>
      <c r="U9" s="31"/>
      <c r="V9" s="31"/>
      <c r="W9" s="31"/>
      <c r="X9" s="31"/>
      <c r="Y9" s="31"/>
      <c r="Z9" s="31"/>
      <c r="AA9" s="31"/>
      <c r="AB9" s="31"/>
      <c r="AC9" s="31"/>
      <c r="AD9" s="31"/>
      <c r="AE9" s="31"/>
    </row>
    <row r="10" spans="1:46" s="1" customFormat="1">
      <c r="A10" s="31"/>
      <c r="B10" s="32"/>
      <c r="C10" s="31"/>
      <c r="D10" s="31"/>
      <c r="E10" s="31"/>
      <c r="F10" s="31"/>
      <c r="G10" s="31"/>
      <c r="H10" s="31"/>
      <c r="I10" s="31"/>
      <c r="J10" s="31"/>
      <c r="K10" s="31"/>
      <c r="L10" s="41"/>
      <c r="S10" s="31"/>
      <c r="T10" s="31"/>
      <c r="U10" s="31"/>
      <c r="V10" s="31"/>
      <c r="W10" s="31"/>
      <c r="X10" s="31"/>
      <c r="Y10" s="31"/>
      <c r="Z10" s="31"/>
      <c r="AA10" s="31"/>
      <c r="AB10" s="31"/>
      <c r="AC10" s="31"/>
      <c r="AD10" s="31"/>
      <c r="AE10" s="31"/>
    </row>
    <row r="11" spans="1:46" s="1" customFormat="1" ht="12" customHeight="1">
      <c r="A11" s="31"/>
      <c r="B11" s="32"/>
      <c r="C11" s="31"/>
      <c r="D11" s="26" t="s">
        <v>18</v>
      </c>
      <c r="E11" s="31"/>
      <c r="F11" s="24" t="s">
        <v>1</v>
      </c>
      <c r="G11" s="31"/>
      <c r="H11" s="31"/>
      <c r="I11" s="26" t="s">
        <v>19</v>
      </c>
      <c r="J11" s="24" t="s">
        <v>1</v>
      </c>
      <c r="K11" s="31"/>
      <c r="L11" s="41"/>
      <c r="S11" s="31"/>
      <c r="T11" s="31"/>
      <c r="U11" s="31"/>
      <c r="V11" s="31"/>
      <c r="W11" s="31"/>
      <c r="X11" s="31"/>
      <c r="Y11" s="31"/>
      <c r="Z11" s="31"/>
      <c r="AA11" s="31"/>
      <c r="AB11" s="31"/>
      <c r="AC11" s="31"/>
      <c r="AD11" s="31"/>
      <c r="AE11" s="31"/>
    </row>
    <row r="12" spans="1:46" s="1" customFormat="1" ht="12" customHeight="1">
      <c r="A12" s="31"/>
      <c r="B12" s="32"/>
      <c r="C12" s="31"/>
      <c r="D12" s="26" t="s">
        <v>20</v>
      </c>
      <c r="E12" s="31"/>
      <c r="F12" s="24" t="s">
        <v>21</v>
      </c>
      <c r="G12" s="31"/>
      <c r="H12" s="31"/>
      <c r="I12" s="26" t="s">
        <v>22</v>
      </c>
      <c r="J12" s="54" t="str">
        <f>'Rekapitulace stavby'!AN8</f>
        <v>12. 5. 2020</v>
      </c>
      <c r="K12" s="31"/>
      <c r="L12" s="41"/>
      <c r="S12" s="31"/>
      <c r="T12" s="31"/>
      <c r="U12" s="31"/>
      <c r="V12" s="31"/>
      <c r="W12" s="31"/>
      <c r="X12" s="31"/>
      <c r="Y12" s="31"/>
      <c r="Z12" s="31"/>
      <c r="AA12" s="31"/>
      <c r="AB12" s="31"/>
      <c r="AC12" s="31"/>
      <c r="AD12" s="31"/>
      <c r="AE12" s="31"/>
    </row>
    <row r="13" spans="1:46" s="1" customFormat="1" ht="10.9" customHeight="1">
      <c r="A13" s="31"/>
      <c r="B13" s="32"/>
      <c r="C13" s="31"/>
      <c r="D13" s="31"/>
      <c r="E13" s="31"/>
      <c r="F13" s="31"/>
      <c r="G13" s="31"/>
      <c r="H13" s="31"/>
      <c r="I13" s="31"/>
      <c r="J13" s="31"/>
      <c r="K13" s="31"/>
      <c r="L13" s="41"/>
      <c r="S13" s="31"/>
      <c r="T13" s="31"/>
      <c r="U13" s="31"/>
      <c r="V13" s="31"/>
      <c r="W13" s="31"/>
      <c r="X13" s="31"/>
      <c r="Y13" s="31"/>
      <c r="Z13" s="31"/>
      <c r="AA13" s="31"/>
      <c r="AB13" s="31"/>
      <c r="AC13" s="31"/>
      <c r="AD13" s="31"/>
      <c r="AE13" s="31"/>
    </row>
    <row r="14" spans="1:46" s="1" customFormat="1" ht="12" customHeight="1">
      <c r="A14" s="31"/>
      <c r="B14" s="32"/>
      <c r="C14" s="31"/>
      <c r="D14" s="26" t="s">
        <v>24</v>
      </c>
      <c r="E14" s="31"/>
      <c r="F14" s="31"/>
      <c r="G14" s="31"/>
      <c r="H14" s="31"/>
      <c r="I14" s="26" t="s">
        <v>25</v>
      </c>
      <c r="J14" s="24" t="s">
        <v>1</v>
      </c>
      <c r="K14" s="31"/>
      <c r="L14" s="41"/>
      <c r="S14" s="31"/>
      <c r="T14" s="31"/>
      <c r="U14" s="31"/>
      <c r="V14" s="31"/>
      <c r="W14" s="31"/>
      <c r="X14" s="31"/>
      <c r="Y14" s="31"/>
      <c r="Z14" s="31"/>
      <c r="AA14" s="31"/>
      <c r="AB14" s="31"/>
      <c r="AC14" s="31"/>
      <c r="AD14" s="31"/>
      <c r="AE14" s="31"/>
    </row>
    <row r="15" spans="1:46" s="1" customFormat="1" ht="18" customHeight="1">
      <c r="A15" s="31"/>
      <c r="B15" s="32"/>
      <c r="C15" s="31"/>
      <c r="D15" s="31"/>
      <c r="E15" s="24" t="s">
        <v>26</v>
      </c>
      <c r="F15" s="31"/>
      <c r="G15" s="31"/>
      <c r="H15" s="31"/>
      <c r="I15" s="26" t="s">
        <v>27</v>
      </c>
      <c r="J15" s="24" t="s">
        <v>1</v>
      </c>
      <c r="K15" s="31"/>
      <c r="L15" s="41"/>
      <c r="S15" s="31"/>
      <c r="T15" s="31"/>
      <c r="U15" s="31"/>
      <c r="V15" s="31"/>
      <c r="W15" s="31"/>
      <c r="X15" s="31"/>
      <c r="Y15" s="31"/>
      <c r="Z15" s="31"/>
      <c r="AA15" s="31"/>
      <c r="AB15" s="31"/>
      <c r="AC15" s="31"/>
      <c r="AD15" s="31"/>
      <c r="AE15" s="31"/>
    </row>
    <row r="16" spans="1:46" s="1" customFormat="1" ht="6.95" customHeight="1">
      <c r="A16" s="31"/>
      <c r="B16" s="32"/>
      <c r="C16" s="31"/>
      <c r="D16" s="31"/>
      <c r="E16" s="31"/>
      <c r="F16" s="31"/>
      <c r="G16" s="31"/>
      <c r="H16" s="31"/>
      <c r="I16" s="31"/>
      <c r="J16" s="31"/>
      <c r="K16" s="31"/>
      <c r="L16" s="41"/>
      <c r="S16" s="31"/>
      <c r="T16" s="31"/>
      <c r="U16" s="31"/>
      <c r="V16" s="31"/>
      <c r="W16" s="31"/>
      <c r="X16" s="31"/>
      <c r="Y16" s="31"/>
      <c r="Z16" s="31"/>
      <c r="AA16" s="31"/>
      <c r="AB16" s="31"/>
      <c r="AC16" s="31"/>
      <c r="AD16" s="31"/>
      <c r="AE16" s="31"/>
    </row>
    <row r="17" spans="1:31" s="1" customFormat="1" ht="12" customHeight="1">
      <c r="A17" s="31"/>
      <c r="B17" s="32"/>
      <c r="C17" s="31"/>
      <c r="D17" s="26" t="s">
        <v>28</v>
      </c>
      <c r="E17" s="31"/>
      <c r="F17" s="31"/>
      <c r="G17" s="31"/>
      <c r="H17" s="31"/>
      <c r="I17" s="26" t="s">
        <v>25</v>
      </c>
      <c r="J17" s="27" t="str">
        <f>'Rekapitulace stavby'!AN13</f>
        <v>Vyplň údaj</v>
      </c>
      <c r="K17" s="31"/>
      <c r="L17" s="41"/>
      <c r="S17" s="31"/>
      <c r="T17" s="31"/>
      <c r="U17" s="31"/>
      <c r="V17" s="31"/>
      <c r="W17" s="31"/>
      <c r="X17" s="31"/>
      <c r="Y17" s="31"/>
      <c r="Z17" s="31"/>
      <c r="AA17" s="31"/>
      <c r="AB17" s="31"/>
      <c r="AC17" s="31"/>
      <c r="AD17" s="31"/>
      <c r="AE17" s="31"/>
    </row>
    <row r="18" spans="1:31" s="1" customFormat="1" ht="18" customHeight="1">
      <c r="A18" s="31"/>
      <c r="B18" s="32"/>
      <c r="C18" s="31"/>
      <c r="D18" s="31"/>
      <c r="E18" s="245" t="str">
        <f>'Rekapitulace stavby'!E14</f>
        <v>Vyplň údaj</v>
      </c>
      <c r="F18" s="206"/>
      <c r="G18" s="206"/>
      <c r="H18" s="206"/>
      <c r="I18" s="26" t="s">
        <v>27</v>
      </c>
      <c r="J18" s="27" t="str">
        <f>'Rekapitulace stavby'!AN14</f>
        <v>Vyplň údaj</v>
      </c>
      <c r="K18" s="31"/>
      <c r="L18" s="41"/>
      <c r="S18" s="31"/>
      <c r="T18" s="31"/>
      <c r="U18" s="31"/>
      <c r="V18" s="31"/>
      <c r="W18" s="31"/>
      <c r="X18" s="31"/>
      <c r="Y18" s="31"/>
      <c r="Z18" s="31"/>
      <c r="AA18" s="31"/>
      <c r="AB18" s="31"/>
      <c r="AC18" s="31"/>
      <c r="AD18" s="31"/>
      <c r="AE18" s="31"/>
    </row>
    <row r="19" spans="1:31" s="1" customFormat="1" ht="6.95" customHeight="1">
      <c r="A19" s="31"/>
      <c r="B19" s="32"/>
      <c r="C19" s="31"/>
      <c r="D19" s="31"/>
      <c r="E19" s="31"/>
      <c r="F19" s="31"/>
      <c r="G19" s="31"/>
      <c r="H19" s="31"/>
      <c r="I19" s="31"/>
      <c r="J19" s="31"/>
      <c r="K19" s="31"/>
      <c r="L19" s="41"/>
      <c r="S19" s="31"/>
      <c r="T19" s="31"/>
      <c r="U19" s="31"/>
      <c r="V19" s="31"/>
      <c r="W19" s="31"/>
      <c r="X19" s="31"/>
      <c r="Y19" s="31"/>
      <c r="Z19" s="31"/>
      <c r="AA19" s="31"/>
      <c r="AB19" s="31"/>
      <c r="AC19" s="31"/>
      <c r="AD19" s="31"/>
      <c r="AE19" s="31"/>
    </row>
    <row r="20" spans="1:31" s="1" customFormat="1" ht="12" customHeight="1">
      <c r="A20" s="31"/>
      <c r="B20" s="32"/>
      <c r="C20" s="31"/>
      <c r="D20" s="26" t="s">
        <v>30</v>
      </c>
      <c r="E20" s="31"/>
      <c r="F20" s="31"/>
      <c r="G20" s="31"/>
      <c r="H20" s="31"/>
      <c r="I20" s="26" t="s">
        <v>25</v>
      </c>
      <c r="J20" s="24" t="s">
        <v>1</v>
      </c>
      <c r="K20" s="31"/>
      <c r="L20" s="41"/>
      <c r="S20" s="31"/>
      <c r="T20" s="31"/>
      <c r="U20" s="31"/>
      <c r="V20" s="31"/>
      <c r="W20" s="31"/>
      <c r="X20" s="31"/>
      <c r="Y20" s="31"/>
      <c r="Z20" s="31"/>
      <c r="AA20" s="31"/>
      <c r="AB20" s="31"/>
      <c r="AC20" s="31"/>
      <c r="AD20" s="31"/>
      <c r="AE20" s="31"/>
    </row>
    <row r="21" spans="1:31" s="1" customFormat="1" ht="18" customHeight="1">
      <c r="A21" s="31"/>
      <c r="B21" s="32"/>
      <c r="C21" s="31"/>
      <c r="D21" s="31"/>
      <c r="E21" s="24" t="s">
        <v>31</v>
      </c>
      <c r="F21" s="31"/>
      <c r="G21" s="31"/>
      <c r="H21" s="31"/>
      <c r="I21" s="26" t="s">
        <v>27</v>
      </c>
      <c r="J21" s="24" t="s">
        <v>1</v>
      </c>
      <c r="K21" s="31"/>
      <c r="L21" s="41"/>
      <c r="S21" s="31"/>
      <c r="T21" s="31"/>
      <c r="U21" s="31"/>
      <c r="V21" s="31"/>
      <c r="W21" s="31"/>
      <c r="X21" s="31"/>
      <c r="Y21" s="31"/>
      <c r="Z21" s="31"/>
      <c r="AA21" s="31"/>
      <c r="AB21" s="31"/>
      <c r="AC21" s="31"/>
      <c r="AD21" s="31"/>
      <c r="AE21" s="31"/>
    </row>
    <row r="22" spans="1:31" s="1" customFormat="1" ht="6.95" customHeight="1">
      <c r="A22" s="31"/>
      <c r="B22" s="32"/>
      <c r="C22" s="31"/>
      <c r="D22" s="31"/>
      <c r="E22" s="31"/>
      <c r="F22" s="31"/>
      <c r="G22" s="31"/>
      <c r="H22" s="31"/>
      <c r="I22" s="31"/>
      <c r="J22" s="31"/>
      <c r="K22" s="31"/>
      <c r="L22" s="41"/>
      <c r="S22" s="31"/>
      <c r="T22" s="31"/>
      <c r="U22" s="31"/>
      <c r="V22" s="31"/>
      <c r="W22" s="31"/>
      <c r="X22" s="31"/>
      <c r="Y22" s="31"/>
      <c r="Z22" s="31"/>
      <c r="AA22" s="31"/>
      <c r="AB22" s="31"/>
      <c r="AC22" s="31"/>
      <c r="AD22" s="31"/>
      <c r="AE22" s="31"/>
    </row>
    <row r="23" spans="1:31" s="1" customFormat="1" ht="12" customHeight="1">
      <c r="A23" s="31"/>
      <c r="B23" s="32"/>
      <c r="C23" s="31"/>
      <c r="D23" s="26" t="s">
        <v>33</v>
      </c>
      <c r="E23" s="31"/>
      <c r="F23" s="31"/>
      <c r="G23" s="31"/>
      <c r="H23" s="31"/>
      <c r="I23" s="26" t="s">
        <v>25</v>
      </c>
      <c r="J23" s="24" t="s">
        <v>1</v>
      </c>
      <c r="K23" s="31"/>
      <c r="L23" s="41"/>
      <c r="S23" s="31"/>
      <c r="T23" s="31"/>
      <c r="U23" s="31"/>
      <c r="V23" s="31"/>
      <c r="W23" s="31"/>
      <c r="X23" s="31"/>
      <c r="Y23" s="31"/>
      <c r="Z23" s="31"/>
      <c r="AA23" s="31"/>
      <c r="AB23" s="31"/>
      <c r="AC23" s="31"/>
      <c r="AD23" s="31"/>
      <c r="AE23" s="31"/>
    </row>
    <row r="24" spans="1:31" s="1" customFormat="1" ht="18" customHeight="1">
      <c r="A24" s="31"/>
      <c r="B24" s="32"/>
      <c r="C24" s="31"/>
      <c r="D24" s="31"/>
      <c r="E24" s="24" t="s">
        <v>34</v>
      </c>
      <c r="F24" s="31"/>
      <c r="G24" s="31"/>
      <c r="H24" s="31"/>
      <c r="I24" s="26" t="s">
        <v>27</v>
      </c>
      <c r="J24" s="24" t="s">
        <v>1</v>
      </c>
      <c r="K24" s="31"/>
      <c r="L24" s="41"/>
      <c r="S24" s="31"/>
      <c r="T24" s="31"/>
      <c r="U24" s="31"/>
      <c r="V24" s="31"/>
      <c r="W24" s="31"/>
      <c r="X24" s="31"/>
      <c r="Y24" s="31"/>
      <c r="Z24" s="31"/>
      <c r="AA24" s="31"/>
      <c r="AB24" s="31"/>
      <c r="AC24" s="31"/>
      <c r="AD24" s="31"/>
      <c r="AE24" s="31"/>
    </row>
    <row r="25" spans="1:31" s="1" customFormat="1" ht="6.95" customHeight="1">
      <c r="A25" s="31"/>
      <c r="B25" s="32"/>
      <c r="C25" s="31"/>
      <c r="D25" s="31"/>
      <c r="E25" s="31"/>
      <c r="F25" s="31"/>
      <c r="G25" s="31"/>
      <c r="H25" s="31"/>
      <c r="I25" s="31"/>
      <c r="J25" s="31"/>
      <c r="K25" s="31"/>
      <c r="L25" s="41"/>
      <c r="S25" s="31"/>
      <c r="T25" s="31"/>
      <c r="U25" s="31"/>
      <c r="V25" s="31"/>
      <c r="W25" s="31"/>
      <c r="X25" s="31"/>
      <c r="Y25" s="31"/>
      <c r="Z25" s="31"/>
      <c r="AA25" s="31"/>
      <c r="AB25" s="31"/>
      <c r="AC25" s="31"/>
      <c r="AD25" s="31"/>
      <c r="AE25" s="31"/>
    </row>
    <row r="26" spans="1:31" s="1" customFormat="1" ht="12" customHeight="1">
      <c r="A26" s="31"/>
      <c r="B26" s="32"/>
      <c r="C26" s="31"/>
      <c r="D26" s="26" t="s">
        <v>35</v>
      </c>
      <c r="E26" s="31"/>
      <c r="F26" s="31"/>
      <c r="G26" s="31"/>
      <c r="H26" s="31"/>
      <c r="I26" s="31"/>
      <c r="J26" s="31"/>
      <c r="K26" s="31"/>
      <c r="L26" s="41"/>
      <c r="S26" s="31"/>
      <c r="T26" s="31"/>
      <c r="U26" s="31"/>
      <c r="V26" s="31"/>
      <c r="W26" s="31"/>
      <c r="X26" s="31"/>
      <c r="Y26" s="31"/>
      <c r="Z26" s="31"/>
      <c r="AA26" s="31"/>
      <c r="AB26" s="31"/>
      <c r="AC26" s="31"/>
      <c r="AD26" s="31"/>
      <c r="AE26" s="31"/>
    </row>
    <row r="27" spans="1:31" s="7" customFormat="1" ht="16.5" customHeight="1">
      <c r="A27" s="93"/>
      <c r="B27" s="94"/>
      <c r="C27" s="93"/>
      <c r="D27" s="93"/>
      <c r="E27" s="211" t="s">
        <v>1</v>
      </c>
      <c r="F27" s="211"/>
      <c r="G27" s="211"/>
      <c r="H27" s="211"/>
      <c r="I27" s="93"/>
      <c r="J27" s="93"/>
      <c r="K27" s="93"/>
      <c r="L27" s="95"/>
      <c r="S27" s="93"/>
      <c r="T27" s="93"/>
      <c r="U27" s="93"/>
      <c r="V27" s="93"/>
      <c r="W27" s="93"/>
      <c r="X27" s="93"/>
      <c r="Y27" s="93"/>
      <c r="Z27" s="93"/>
      <c r="AA27" s="93"/>
      <c r="AB27" s="93"/>
      <c r="AC27" s="93"/>
      <c r="AD27" s="93"/>
      <c r="AE27" s="93"/>
    </row>
    <row r="28" spans="1:31" s="1" customFormat="1" ht="6.95" customHeight="1">
      <c r="A28" s="31"/>
      <c r="B28" s="32"/>
      <c r="C28" s="31"/>
      <c r="D28" s="31"/>
      <c r="E28" s="31"/>
      <c r="F28" s="31"/>
      <c r="G28" s="31"/>
      <c r="H28" s="31"/>
      <c r="I28" s="31"/>
      <c r="J28" s="31"/>
      <c r="K28" s="31"/>
      <c r="L28" s="41"/>
      <c r="S28" s="31"/>
      <c r="T28" s="31"/>
      <c r="U28" s="31"/>
      <c r="V28" s="31"/>
      <c r="W28" s="31"/>
      <c r="X28" s="31"/>
      <c r="Y28" s="31"/>
      <c r="Z28" s="31"/>
      <c r="AA28" s="31"/>
      <c r="AB28" s="31"/>
      <c r="AC28" s="31"/>
      <c r="AD28" s="31"/>
      <c r="AE28" s="31"/>
    </row>
    <row r="29" spans="1:31" s="1" customFormat="1" ht="6.95"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1" customFormat="1" ht="25.35" customHeight="1">
      <c r="A30" s="31"/>
      <c r="B30" s="32"/>
      <c r="C30" s="31"/>
      <c r="D30" s="96" t="s">
        <v>37</v>
      </c>
      <c r="E30" s="31"/>
      <c r="F30" s="31"/>
      <c r="G30" s="31"/>
      <c r="H30" s="31"/>
      <c r="I30" s="31"/>
      <c r="J30" s="70">
        <f>ROUND(J122, 2)</f>
        <v>381096</v>
      </c>
      <c r="K30" s="31"/>
      <c r="L30" s="41"/>
      <c r="S30" s="31"/>
      <c r="T30" s="31"/>
      <c r="U30" s="31"/>
      <c r="V30" s="31"/>
      <c r="W30" s="31"/>
      <c r="X30" s="31"/>
      <c r="Y30" s="31"/>
      <c r="Z30" s="31"/>
      <c r="AA30" s="31"/>
      <c r="AB30" s="31"/>
      <c r="AC30" s="31"/>
      <c r="AD30" s="31"/>
      <c r="AE30" s="31"/>
    </row>
    <row r="31" spans="1:31" s="1" customFormat="1" ht="6.95"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1" customFormat="1" ht="14.45" customHeight="1">
      <c r="A32" s="31"/>
      <c r="B32" s="32"/>
      <c r="C32" s="31"/>
      <c r="D32" s="31"/>
      <c r="E32" s="31"/>
      <c r="F32" s="35" t="s">
        <v>39</v>
      </c>
      <c r="G32" s="31"/>
      <c r="H32" s="31"/>
      <c r="I32" s="35" t="s">
        <v>38</v>
      </c>
      <c r="J32" s="35" t="s">
        <v>40</v>
      </c>
      <c r="K32" s="31"/>
      <c r="L32" s="41"/>
      <c r="S32" s="31"/>
      <c r="T32" s="31"/>
      <c r="U32" s="31"/>
      <c r="V32" s="31"/>
      <c r="W32" s="31"/>
      <c r="X32" s="31"/>
      <c r="Y32" s="31"/>
      <c r="Z32" s="31"/>
      <c r="AA32" s="31"/>
      <c r="AB32" s="31"/>
      <c r="AC32" s="31"/>
      <c r="AD32" s="31"/>
      <c r="AE32" s="31"/>
    </row>
    <row r="33" spans="1:31" s="1" customFormat="1" ht="14.45" customHeight="1">
      <c r="A33" s="31"/>
      <c r="B33" s="32"/>
      <c r="C33" s="31"/>
      <c r="D33" s="97" t="s">
        <v>41</v>
      </c>
      <c r="E33" s="26" t="s">
        <v>42</v>
      </c>
      <c r="F33" s="98">
        <f>ROUND((SUM(BE122:BE142)),  2)</f>
        <v>381096</v>
      </c>
      <c r="G33" s="31"/>
      <c r="H33" s="31"/>
      <c r="I33" s="99">
        <v>0.21</v>
      </c>
      <c r="J33" s="98">
        <f>ROUND(((SUM(BE122:BE142))*I33),  2)</f>
        <v>80030.16</v>
      </c>
      <c r="K33" s="31"/>
      <c r="L33" s="41"/>
      <c r="S33" s="31"/>
      <c r="T33" s="31"/>
      <c r="U33" s="31"/>
      <c r="V33" s="31"/>
      <c r="W33" s="31"/>
      <c r="X33" s="31"/>
      <c r="Y33" s="31"/>
      <c r="Z33" s="31"/>
      <c r="AA33" s="31"/>
      <c r="AB33" s="31"/>
      <c r="AC33" s="31"/>
      <c r="AD33" s="31"/>
      <c r="AE33" s="31"/>
    </row>
    <row r="34" spans="1:31" s="1" customFormat="1" ht="14.45" customHeight="1">
      <c r="A34" s="31"/>
      <c r="B34" s="32"/>
      <c r="C34" s="31"/>
      <c r="D34" s="31"/>
      <c r="E34" s="26" t="s">
        <v>43</v>
      </c>
      <c r="F34" s="98">
        <f>ROUND((SUM(BF122:BF142)),  2)</f>
        <v>0</v>
      </c>
      <c r="G34" s="31"/>
      <c r="H34" s="31"/>
      <c r="I34" s="99">
        <v>0.15</v>
      </c>
      <c r="J34" s="98">
        <f>ROUND(((SUM(BF122:BF142))*I34),  2)</f>
        <v>0</v>
      </c>
      <c r="K34" s="31"/>
      <c r="L34" s="41"/>
      <c r="S34" s="31"/>
      <c r="T34" s="31"/>
      <c r="U34" s="31"/>
      <c r="V34" s="31"/>
      <c r="W34" s="31"/>
      <c r="X34" s="31"/>
      <c r="Y34" s="31"/>
      <c r="Z34" s="31"/>
      <c r="AA34" s="31"/>
      <c r="AB34" s="31"/>
      <c r="AC34" s="31"/>
      <c r="AD34" s="31"/>
      <c r="AE34" s="31"/>
    </row>
    <row r="35" spans="1:31" s="1" customFormat="1" ht="14.45" hidden="1" customHeight="1">
      <c r="A35" s="31"/>
      <c r="B35" s="32"/>
      <c r="C35" s="31"/>
      <c r="D35" s="31"/>
      <c r="E35" s="26" t="s">
        <v>44</v>
      </c>
      <c r="F35" s="98">
        <f>ROUND((SUM(BG122:BG142)),  2)</f>
        <v>0</v>
      </c>
      <c r="G35" s="31"/>
      <c r="H35" s="31"/>
      <c r="I35" s="99">
        <v>0.21</v>
      </c>
      <c r="J35" s="98">
        <f>0</f>
        <v>0</v>
      </c>
      <c r="K35" s="31"/>
      <c r="L35" s="41"/>
      <c r="S35" s="31"/>
      <c r="T35" s="31"/>
      <c r="U35" s="31"/>
      <c r="V35" s="31"/>
      <c r="W35" s="31"/>
      <c r="X35" s="31"/>
      <c r="Y35" s="31"/>
      <c r="Z35" s="31"/>
      <c r="AA35" s="31"/>
      <c r="AB35" s="31"/>
      <c r="AC35" s="31"/>
      <c r="AD35" s="31"/>
      <c r="AE35" s="31"/>
    </row>
    <row r="36" spans="1:31" s="1" customFormat="1" ht="14.45" hidden="1" customHeight="1">
      <c r="A36" s="31"/>
      <c r="B36" s="32"/>
      <c r="C36" s="31"/>
      <c r="D36" s="31"/>
      <c r="E36" s="26" t="s">
        <v>45</v>
      </c>
      <c r="F36" s="98">
        <f>ROUND((SUM(BH122:BH142)),  2)</f>
        <v>0</v>
      </c>
      <c r="G36" s="31"/>
      <c r="H36" s="31"/>
      <c r="I36" s="99">
        <v>0.15</v>
      </c>
      <c r="J36" s="98">
        <f>0</f>
        <v>0</v>
      </c>
      <c r="K36" s="31"/>
      <c r="L36" s="41"/>
      <c r="S36" s="31"/>
      <c r="T36" s="31"/>
      <c r="U36" s="31"/>
      <c r="V36" s="31"/>
      <c r="W36" s="31"/>
      <c r="X36" s="31"/>
      <c r="Y36" s="31"/>
      <c r="Z36" s="31"/>
      <c r="AA36" s="31"/>
      <c r="AB36" s="31"/>
      <c r="AC36" s="31"/>
      <c r="AD36" s="31"/>
      <c r="AE36" s="31"/>
    </row>
    <row r="37" spans="1:31" s="1" customFormat="1" ht="14.45" hidden="1" customHeight="1">
      <c r="A37" s="31"/>
      <c r="B37" s="32"/>
      <c r="C37" s="31"/>
      <c r="D37" s="31"/>
      <c r="E37" s="26" t="s">
        <v>46</v>
      </c>
      <c r="F37" s="98">
        <f>ROUND((SUM(BI122:BI142)),  2)</f>
        <v>0</v>
      </c>
      <c r="G37" s="31"/>
      <c r="H37" s="31"/>
      <c r="I37" s="99">
        <v>0</v>
      </c>
      <c r="J37" s="98">
        <f>0</f>
        <v>0</v>
      </c>
      <c r="K37" s="31"/>
      <c r="L37" s="41"/>
      <c r="S37" s="31"/>
      <c r="T37" s="31"/>
      <c r="U37" s="31"/>
      <c r="V37" s="31"/>
      <c r="W37" s="31"/>
      <c r="X37" s="31"/>
      <c r="Y37" s="31"/>
      <c r="Z37" s="31"/>
      <c r="AA37" s="31"/>
      <c r="AB37" s="31"/>
      <c r="AC37" s="31"/>
      <c r="AD37" s="31"/>
      <c r="AE37" s="31"/>
    </row>
    <row r="38" spans="1:31" s="1" customFormat="1" ht="6.95"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1" customFormat="1" ht="25.35" customHeight="1">
      <c r="A39" s="31"/>
      <c r="B39" s="32"/>
      <c r="C39" s="100"/>
      <c r="D39" s="101" t="s">
        <v>47</v>
      </c>
      <c r="E39" s="59"/>
      <c r="F39" s="59"/>
      <c r="G39" s="102" t="s">
        <v>48</v>
      </c>
      <c r="H39" s="103" t="s">
        <v>49</v>
      </c>
      <c r="I39" s="59"/>
      <c r="J39" s="104">
        <f>SUM(J30:J37)</f>
        <v>461126.16000000003</v>
      </c>
      <c r="K39" s="105"/>
      <c r="L39" s="41"/>
      <c r="S39" s="31"/>
      <c r="T39" s="31"/>
      <c r="U39" s="31"/>
      <c r="V39" s="31"/>
      <c r="W39" s="31"/>
      <c r="X39" s="31"/>
      <c r="Y39" s="31"/>
      <c r="Z39" s="31"/>
      <c r="AA39" s="31"/>
      <c r="AB39" s="31"/>
      <c r="AC39" s="31"/>
      <c r="AD39" s="31"/>
      <c r="AE39" s="31"/>
    </row>
    <row r="40" spans="1:31" s="1" customFormat="1" ht="14.45"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ht="14.45" customHeight="1">
      <c r="B41" s="19"/>
      <c r="L41" s="19"/>
    </row>
    <row r="42" spans="1:31" ht="14.45" customHeight="1">
      <c r="B42" s="19"/>
      <c r="L42" s="19"/>
    </row>
    <row r="43" spans="1:31" ht="14.45" customHeight="1">
      <c r="B43" s="19"/>
      <c r="L43" s="19"/>
    </row>
    <row r="44" spans="1:31" ht="14.45" customHeight="1">
      <c r="B44" s="19"/>
      <c r="L44" s="19"/>
    </row>
    <row r="45" spans="1:31" ht="14.45" customHeight="1">
      <c r="B45" s="19"/>
      <c r="L45" s="19"/>
    </row>
    <row r="46" spans="1:31" ht="14.45" customHeight="1">
      <c r="B46" s="19"/>
      <c r="L46" s="19"/>
    </row>
    <row r="47" spans="1:31" ht="14.45" customHeight="1">
      <c r="B47" s="19"/>
      <c r="L47" s="19"/>
    </row>
    <row r="48" spans="1:31" ht="14.45" customHeight="1">
      <c r="B48" s="19"/>
      <c r="L48" s="19"/>
    </row>
    <row r="49" spans="1:31" ht="14.45" customHeight="1">
      <c r="B49" s="19"/>
      <c r="L49" s="19"/>
    </row>
    <row r="50" spans="1:31" s="1" customFormat="1" ht="14.45"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1" customFormat="1" ht="12.75">
      <c r="A61" s="31"/>
      <c r="B61" s="32"/>
      <c r="C61" s="31"/>
      <c r="D61" s="44" t="s">
        <v>52</v>
      </c>
      <c r="E61" s="34"/>
      <c r="F61" s="106" t="s">
        <v>53</v>
      </c>
      <c r="G61" s="44" t="s">
        <v>52</v>
      </c>
      <c r="H61" s="34"/>
      <c r="I61" s="34"/>
      <c r="J61" s="107"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1" customFormat="1" ht="12.75">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1" customFormat="1" ht="12.75">
      <c r="A76" s="31"/>
      <c r="B76" s="32"/>
      <c r="C76" s="31"/>
      <c r="D76" s="44" t="s">
        <v>52</v>
      </c>
      <c r="E76" s="34"/>
      <c r="F76" s="106" t="s">
        <v>53</v>
      </c>
      <c r="G76" s="44" t="s">
        <v>52</v>
      </c>
      <c r="H76" s="34"/>
      <c r="I76" s="34"/>
      <c r="J76" s="107" t="s">
        <v>53</v>
      </c>
      <c r="K76" s="34"/>
      <c r="L76" s="41"/>
      <c r="S76" s="31"/>
      <c r="T76" s="31"/>
      <c r="U76" s="31"/>
      <c r="V76" s="31"/>
      <c r="W76" s="31"/>
      <c r="X76" s="31"/>
      <c r="Y76" s="31"/>
      <c r="Z76" s="31"/>
      <c r="AA76" s="31"/>
      <c r="AB76" s="31"/>
      <c r="AC76" s="31"/>
      <c r="AD76" s="31"/>
      <c r="AE76" s="31"/>
    </row>
    <row r="77" spans="1:31" s="1" customFormat="1" ht="14.45"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1" customFormat="1" ht="6.95"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1" customFormat="1" ht="24.95" customHeight="1">
      <c r="A82" s="31"/>
      <c r="B82" s="32"/>
      <c r="C82" s="20" t="s">
        <v>95</v>
      </c>
      <c r="D82" s="31"/>
      <c r="E82" s="31"/>
      <c r="F82" s="31"/>
      <c r="G82" s="31"/>
      <c r="H82" s="31"/>
      <c r="I82" s="31"/>
      <c r="J82" s="31"/>
      <c r="K82" s="31"/>
      <c r="L82" s="41"/>
      <c r="S82" s="31"/>
      <c r="T82" s="31"/>
      <c r="U82" s="31"/>
      <c r="V82" s="31"/>
      <c r="W82" s="31"/>
      <c r="X82" s="31"/>
      <c r="Y82" s="31"/>
      <c r="Z82" s="31"/>
      <c r="AA82" s="31"/>
      <c r="AB82" s="31"/>
      <c r="AC82" s="31"/>
      <c r="AD82" s="31"/>
      <c r="AE82" s="31"/>
    </row>
    <row r="83" spans="1:47" s="1" customFormat="1" ht="6.95"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1"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1" customFormat="1" ht="16.5" customHeight="1">
      <c r="A85" s="31"/>
      <c r="B85" s="32"/>
      <c r="C85" s="31"/>
      <c r="D85" s="31"/>
      <c r="E85" s="243" t="str">
        <f>E7</f>
        <v>Stavební úpravy kuchyně a jídelny, Obránců míru 1714, Přelouč - 2.etapa</v>
      </c>
      <c r="F85" s="244"/>
      <c r="G85" s="244"/>
      <c r="H85" s="244"/>
      <c r="I85" s="31"/>
      <c r="J85" s="31"/>
      <c r="K85" s="31"/>
      <c r="L85" s="41"/>
      <c r="S85" s="31"/>
      <c r="T85" s="31"/>
      <c r="U85" s="31"/>
      <c r="V85" s="31"/>
      <c r="W85" s="31"/>
      <c r="X85" s="31"/>
      <c r="Y85" s="31"/>
      <c r="Z85" s="31"/>
      <c r="AA85" s="31"/>
      <c r="AB85" s="31"/>
      <c r="AC85" s="31"/>
      <c r="AD85" s="31"/>
      <c r="AE85" s="31"/>
    </row>
    <row r="86" spans="1:47" s="1" customFormat="1" ht="12" customHeight="1">
      <c r="A86" s="31"/>
      <c r="B86" s="32"/>
      <c r="C86" s="26" t="s">
        <v>93</v>
      </c>
      <c r="D86" s="31"/>
      <c r="E86" s="31"/>
      <c r="F86" s="31"/>
      <c r="G86" s="31"/>
      <c r="H86" s="31"/>
      <c r="I86" s="31"/>
      <c r="J86" s="31"/>
      <c r="K86" s="31"/>
      <c r="L86" s="41"/>
      <c r="S86" s="31"/>
      <c r="T86" s="31"/>
      <c r="U86" s="31"/>
      <c r="V86" s="31"/>
      <c r="W86" s="31"/>
      <c r="X86" s="31"/>
      <c r="Y86" s="31"/>
      <c r="Z86" s="31"/>
      <c r="AA86" s="31"/>
      <c r="AB86" s="31"/>
      <c r="AC86" s="31"/>
      <c r="AD86" s="31"/>
      <c r="AE86" s="31"/>
    </row>
    <row r="87" spans="1:47" s="1" customFormat="1" ht="16.5" customHeight="1">
      <c r="A87" s="31"/>
      <c r="B87" s="32"/>
      <c r="C87" s="31"/>
      <c r="D87" s="31"/>
      <c r="E87" s="240" t="str">
        <f>E9</f>
        <v>00 - Vedlejší a ostatní náklady</v>
      </c>
      <c r="F87" s="242"/>
      <c r="G87" s="242"/>
      <c r="H87" s="242"/>
      <c r="I87" s="31"/>
      <c r="J87" s="31"/>
      <c r="K87" s="31"/>
      <c r="L87" s="41"/>
      <c r="S87" s="31"/>
      <c r="T87" s="31"/>
      <c r="U87" s="31"/>
      <c r="V87" s="31"/>
      <c r="W87" s="31"/>
      <c r="X87" s="31"/>
      <c r="Y87" s="31"/>
      <c r="Z87" s="31"/>
      <c r="AA87" s="31"/>
      <c r="AB87" s="31"/>
      <c r="AC87" s="31"/>
      <c r="AD87" s="31"/>
      <c r="AE87" s="31"/>
    </row>
    <row r="88" spans="1:47" s="1" customFormat="1" ht="6.95"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1" customFormat="1" ht="12" customHeight="1">
      <c r="A89" s="31"/>
      <c r="B89" s="32"/>
      <c r="C89" s="26" t="s">
        <v>20</v>
      </c>
      <c r="D89" s="31"/>
      <c r="E89" s="31"/>
      <c r="F89" s="24" t="str">
        <f>F12</f>
        <v xml:space="preserve"> </v>
      </c>
      <c r="G89" s="31"/>
      <c r="H89" s="31"/>
      <c r="I89" s="26" t="s">
        <v>22</v>
      </c>
      <c r="J89" s="54" t="str">
        <f>IF(J12="","",J12)</f>
        <v>12. 5. 2020</v>
      </c>
      <c r="K89" s="31"/>
      <c r="L89" s="41"/>
      <c r="S89" s="31"/>
      <c r="T89" s="31"/>
      <c r="U89" s="31"/>
      <c r="V89" s="31"/>
      <c r="W89" s="31"/>
      <c r="X89" s="31"/>
      <c r="Y89" s="31"/>
      <c r="Z89" s="31"/>
      <c r="AA89" s="31"/>
      <c r="AB89" s="31"/>
      <c r="AC89" s="31"/>
      <c r="AD89" s="31"/>
      <c r="AE89" s="31"/>
    </row>
    <row r="90" spans="1:47" s="1" customFormat="1" ht="6.95"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47" s="1" customFormat="1" ht="25.7" customHeight="1">
      <c r="A91" s="31"/>
      <c r="B91" s="32"/>
      <c r="C91" s="26" t="s">
        <v>24</v>
      </c>
      <c r="D91" s="31"/>
      <c r="E91" s="31"/>
      <c r="F91" s="24" t="str">
        <f>E15</f>
        <v>Město Přelouč</v>
      </c>
      <c r="G91" s="31"/>
      <c r="H91" s="31"/>
      <c r="I91" s="26" t="s">
        <v>30</v>
      </c>
      <c r="J91" s="29" t="str">
        <f>E21</f>
        <v>Ing. Vítězslav Vomočil Pardubice</v>
      </c>
      <c r="K91" s="31"/>
      <c r="L91" s="41"/>
      <c r="S91" s="31"/>
      <c r="T91" s="31"/>
      <c r="U91" s="31"/>
      <c r="V91" s="31"/>
      <c r="W91" s="31"/>
      <c r="X91" s="31"/>
      <c r="Y91" s="31"/>
      <c r="Z91" s="31"/>
      <c r="AA91" s="31"/>
      <c r="AB91" s="31"/>
      <c r="AC91" s="31"/>
      <c r="AD91" s="31"/>
      <c r="AE91" s="31"/>
    </row>
    <row r="92" spans="1:47" s="1" customFormat="1" ht="15.2" customHeight="1">
      <c r="A92" s="31"/>
      <c r="B92" s="32"/>
      <c r="C92" s="26" t="s">
        <v>28</v>
      </c>
      <c r="D92" s="31"/>
      <c r="E92" s="31"/>
      <c r="F92" s="24" t="str">
        <f>IF(E18="","",E18)</f>
        <v>Vyplň údaj</v>
      </c>
      <c r="G92" s="31"/>
      <c r="H92" s="31"/>
      <c r="I92" s="26" t="s">
        <v>33</v>
      </c>
      <c r="J92" s="29" t="str">
        <f>E24</f>
        <v>Vojtěch</v>
      </c>
      <c r="K92" s="31"/>
      <c r="L92" s="41"/>
      <c r="S92" s="31"/>
      <c r="T92" s="31"/>
      <c r="U92" s="31"/>
      <c r="V92" s="31"/>
      <c r="W92" s="31"/>
      <c r="X92" s="31"/>
      <c r="Y92" s="31"/>
      <c r="Z92" s="31"/>
      <c r="AA92" s="31"/>
      <c r="AB92" s="31"/>
      <c r="AC92" s="31"/>
      <c r="AD92" s="31"/>
      <c r="AE92" s="31"/>
    </row>
    <row r="93" spans="1:47" s="1"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1" customFormat="1" ht="29.25" customHeight="1">
      <c r="A94" s="31"/>
      <c r="B94" s="32"/>
      <c r="C94" s="108" t="s">
        <v>96</v>
      </c>
      <c r="D94" s="100"/>
      <c r="E94" s="100"/>
      <c r="F94" s="100"/>
      <c r="G94" s="100"/>
      <c r="H94" s="100"/>
      <c r="I94" s="100"/>
      <c r="J94" s="109" t="s">
        <v>97</v>
      </c>
      <c r="K94" s="100"/>
      <c r="L94" s="41"/>
      <c r="S94" s="31"/>
      <c r="T94" s="31"/>
      <c r="U94" s="31"/>
      <c r="V94" s="31"/>
      <c r="W94" s="31"/>
      <c r="X94" s="31"/>
      <c r="Y94" s="31"/>
      <c r="Z94" s="31"/>
      <c r="AA94" s="31"/>
      <c r="AB94" s="31"/>
      <c r="AC94" s="31"/>
      <c r="AD94" s="31"/>
      <c r="AE94" s="31"/>
    </row>
    <row r="95" spans="1:47" s="1"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47" s="1" customFormat="1" ht="22.9" customHeight="1">
      <c r="A96" s="31"/>
      <c r="B96" s="32"/>
      <c r="C96" s="110" t="s">
        <v>98</v>
      </c>
      <c r="D96" s="31"/>
      <c r="E96" s="31"/>
      <c r="F96" s="31"/>
      <c r="G96" s="31"/>
      <c r="H96" s="31"/>
      <c r="I96" s="31"/>
      <c r="J96" s="70">
        <f>J122</f>
        <v>381096</v>
      </c>
      <c r="K96" s="31"/>
      <c r="L96" s="41"/>
      <c r="S96" s="31"/>
      <c r="T96" s="31"/>
      <c r="U96" s="31"/>
      <c r="V96" s="31"/>
      <c r="W96" s="31"/>
      <c r="X96" s="31"/>
      <c r="Y96" s="31"/>
      <c r="Z96" s="31"/>
      <c r="AA96" s="31"/>
      <c r="AB96" s="31"/>
      <c r="AC96" s="31"/>
      <c r="AD96" s="31"/>
      <c r="AE96" s="31"/>
      <c r="AU96" s="16" t="s">
        <v>99</v>
      </c>
    </row>
    <row r="97" spans="1:31" s="8" customFormat="1" ht="24.95" customHeight="1">
      <c r="B97" s="111"/>
      <c r="D97" s="112" t="s">
        <v>100</v>
      </c>
      <c r="E97" s="113"/>
      <c r="F97" s="113"/>
      <c r="G97" s="113"/>
      <c r="H97" s="113"/>
      <c r="I97" s="113"/>
      <c r="J97" s="114">
        <f>J123</f>
        <v>381096</v>
      </c>
      <c r="L97" s="111"/>
    </row>
    <row r="98" spans="1:31" s="9" customFormat="1" ht="19.899999999999999" customHeight="1">
      <c r="B98" s="115"/>
      <c r="D98" s="116" t="s">
        <v>101</v>
      </c>
      <c r="E98" s="117"/>
      <c r="F98" s="117"/>
      <c r="G98" s="117"/>
      <c r="H98" s="117"/>
      <c r="I98" s="117"/>
      <c r="J98" s="118">
        <f>J124</f>
        <v>341280</v>
      </c>
      <c r="L98" s="115"/>
    </row>
    <row r="99" spans="1:31" s="9" customFormat="1" ht="19.899999999999999" customHeight="1">
      <c r="B99" s="115"/>
      <c r="D99" s="116" t="s">
        <v>102</v>
      </c>
      <c r="E99" s="117"/>
      <c r="F99" s="117"/>
      <c r="G99" s="117"/>
      <c r="H99" s="117"/>
      <c r="I99" s="117"/>
      <c r="J99" s="118">
        <f>J132</f>
        <v>11376</v>
      </c>
      <c r="L99" s="115"/>
    </row>
    <row r="100" spans="1:31" s="9" customFormat="1" ht="19.899999999999999" customHeight="1">
      <c r="B100" s="115"/>
      <c r="D100" s="116" t="s">
        <v>103</v>
      </c>
      <c r="E100" s="117"/>
      <c r="F100" s="117"/>
      <c r="G100" s="117"/>
      <c r="H100" s="117"/>
      <c r="I100" s="117"/>
      <c r="J100" s="118">
        <f>J135</f>
        <v>17064</v>
      </c>
      <c r="L100" s="115"/>
    </row>
    <row r="101" spans="1:31" s="9" customFormat="1" ht="19.899999999999999" customHeight="1">
      <c r="B101" s="115"/>
      <c r="D101" s="116" t="s">
        <v>104</v>
      </c>
      <c r="E101" s="117"/>
      <c r="F101" s="117"/>
      <c r="G101" s="117"/>
      <c r="H101" s="117"/>
      <c r="I101" s="117"/>
      <c r="J101" s="118">
        <f>J137</f>
        <v>5688</v>
      </c>
      <c r="L101" s="115"/>
    </row>
    <row r="102" spans="1:31" s="9" customFormat="1" ht="19.899999999999999" customHeight="1">
      <c r="B102" s="115"/>
      <c r="D102" s="116" t="s">
        <v>105</v>
      </c>
      <c r="E102" s="117"/>
      <c r="F102" s="117"/>
      <c r="G102" s="117"/>
      <c r="H102" s="117"/>
      <c r="I102" s="117"/>
      <c r="J102" s="118">
        <f>J140</f>
        <v>5688</v>
      </c>
      <c r="L102" s="115"/>
    </row>
    <row r="103" spans="1:31" s="1" customFormat="1" ht="21.75" customHeight="1">
      <c r="A103" s="31"/>
      <c r="B103" s="32"/>
      <c r="C103" s="31"/>
      <c r="D103" s="31"/>
      <c r="E103" s="31"/>
      <c r="F103" s="31"/>
      <c r="G103" s="31"/>
      <c r="H103" s="31"/>
      <c r="I103" s="31"/>
      <c r="J103" s="31"/>
      <c r="K103" s="31"/>
      <c r="L103" s="41"/>
      <c r="S103" s="31"/>
      <c r="T103" s="31"/>
      <c r="U103" s="31"/>
      <c r="V103" s="31"/>
      <c r="W103" s="31"/>
      <c r="X103" s="31"/>
      <c r="Y103" s="31"/>
      <c r="Z103" s="31"/>
      <c r="AA103" s="31"/>
      <c r="AB103" s="31"/>
      <c r="AC103" s="31"/>
      <c r="AD103" s="31"/>
      <c r="AE103" s="31"/>
    </row>
    <row r="104" spans="1:31" s="1" customFormat="1" ht="6.95" customHeight="1">
      <c r="A104" s="31"/>
      <c r="B104" s="46"/>
      <c r="C104" s="47"/>
      <c r="D104" s="47"/>
      <c r="E104" s="47"/>
      <c r="F104" s="47"/>
      <c r="G104" s="47"/>
      <c r="H104" s="47"/>
      <c r="I104" s="47"/>
      <c r="J104" s="47"/>
      <c r="K104" s="47"/>
      <c r="L104" s="41"/>
      <c r="S104" s="31"/>
      <c r="T104" s="31"/>
      <c r="U104" s="31"/>
      <c r="V104" s="31"/>
      <c r="W104" s="31"/>
      <c r="X104" s="31"/>
      <c r="Y104" s="31"/>
      <c r="Z104" s="31"/>
      <c r="AA104" s="31"/>
      <c r="AB104" s="31"/>
      <c r="AC104" s="31"/>
      <c r="AD104" s="31"/>
      <c r="AE104" s="31"/>
    </row>
    <row r="108" spans="1:31" s="1" customFormat="1" ht="6.95" customHeight="1">
      <c r="A108" s="31"/>
      <c r="B108" s="48"/>
      <c r="C108" s="49"/>
      <c r="D108" s="49"/>
      <c r="E108" s="49"/>
      <c r="F108" s="49"/>
      <c r="G108" s="49"/>
      <c r="H108" s="49"/>
      <c r="I108" s="49"/>
      <c r="J108" s="49"/>
      <c r="K108" s="49"/>
      <c r="L108" s="41"/>
      <c r="S108" s="31"/>
      <c r="T108" s="31"/>
      <c r="U108" s="31"/>
      <c r="V108" s="31"/>
      <c r="W108" s="31"/>
      <c r="X108" s="31"/>
      <c r="Y108" s="31"/>
      <c r="Z108" s="31"/>
      <c r="AA108" s="31"/>
      <c r="AB108" s="31"/>
      <c r="AC108" s="31"/>
      <c r="AD108" s="31"/>
      <c r="AE108" s="31"/>
    </row>
    <row r="109" spans="1:31" s="1" customFormat="1" ht="24.95" customHeight="1">
      <c r="A109" s="31"/>
      <c r="B109" s="32"/>
      <c r="C109" s="20" t="s">
        <v>106</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31" s="1" customFormat="1" ht="6.95" customHeight="1">
      <c r="A110" s="31"/>
      <c r="B110" s="32"/>
      <c r="C110" s="31"/>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31" s="1" customFormat="1" ht="12" customHeight="1">
      <c r="A111" s="31"/>
      <c r="B111" s="32"/>
      <c r="C111" s="26" t="s">
        <v>16</v>
      </c>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31" s="1" customFormat="1" ht="16.5" customHeight="1">
      <c r="A112" s="31"/>
      <c r="B112" s="32"/>
      <c r="C112" s="31"/>
      <c r="D112" s="31"/>
      <c r="E112" s="243" t="str">
        <f>E7</f>
        <v>Stavební úpravy kuchyně a jídelny, Obránců míru 1714, Přelouč - 2.etapa</v>
      </c>
      <c r="F112" s="244"/>
      <c r="G112" s="244"/>
      <c r="H112" s="244"/>
      <c r="I112" s="31"/>
      <c r="J112" s="31"/>
      <c r="K112" s="31"/>
      <c r="L112" s="41"/>
      <c r="S112" s="31"/>
      <c r="T112" s="31"/>
      <c r="U112" s="31"/>
      <c r="V112" s="31"/>
      <c r="W112" s="31"/>
      <c r="X112" s="31"/>
      <c r="Y112" s="31"/>
      <c r="Z112" s="31"/>
      <c r="AA112" s="31"/>
      <c r="AB112" s="31"/>
      <c r="AC112" s="31"/>
      <c r="AD112" s="31"/>
      <c r="AE112" s="31"/>
    </row>
    <row r="113" spans="1:65" s="1" customFormat="1" ht="12" customHeight="1">
      <c r="A113" s="31"/>
      <c r="B113" s="32"/>
      <c r="C113" s="26" t="s">
        <v>93</v>
      </c>
      <c r="D113" s="31"/>
      <c r="E113" s="31"/>
      <c r="F113" s="31"/>
      <c r="G113" s="31"/>
      <c r="H113" s="31"/>
      <c r="I113" s="31"/>
      <c r="J113" s="31"/>
      <c r="K113" s="31"/>
      <c r="L113" s="41"/>
      <c r="S113" s="31"/>
      <c r="T113" s="31"/>
      <c r="U113" s="31"/>
      <c r="V113" s="31"/>
      <c r="W113" s="31"/>
      <c r="X113" s="31"/>
      <c r="Y113" s="31"/>
      <c r="Z113" s="31"/>
      <c r="AA113" s="31"/>
      <c r="AB113" s="31"/>
      <c r="AC113" s="31"/>
      <c r="AD113" s="31"/>
      <c r="AE113" s="31"/>
    </row>
    <row r="114" spans="1:65" s="1" customFormat="1" ht="16.5" customHeight="1">
      <c r="A114" s="31"/>
      <c r="B114" s="32"/>
      <c r="C114" s="31"/>
      <c r="D114" s="31"/>
      <c r="E114" s="240" t="str">
        <f>E9</f>
        <v>00 - Vedlejší a ostatní náklady</v>
      </c>
      <c r="F114" s="242"/>
      <c r="G114" s="242"/>
      <c r="H114" s="242"/>
      <c r="I114" s="31"/>
      <c r="J114" s="31"/>
      <c r="K114" s="31"/>
      <c r="L114" s="41"/>
      <c r="S114" s="31"/>
      <c r="T114" s="31"/>
      <c r="U114" s="31"/>
      <c r="V114" s="31"/>
      <c r="W114" s="31"/>
      <c r="X114" s="31"/>
      <c r="Y114" s="31"/>
      <c r="Z114" s="31"/>
      <c r="AA114" s="31"/>
      <c r="AB114" s="31"/>
      <c r="AC114" s="31"/>
      <c r="AD114" s="31"/>
      <c r="AE114" s="31"/>
    </row>
    <row r="115" spans="1:65" s="1" customFormat="1" ht="6.95" customHeight="1">
      <c r="A115" s="31"/>
      <c r="B115" s="32"/>
      <c r="C115" s="31"/>
      <c r="D115" s="31"/>
      <c r="E115" s="31"/>
      <c r="F115" s="31"/>
      <c r="G115" s="31"/>
      <c r="H115" s="31"/>
      <c r="I115" s="31"/>
      <c r="J115" s="31"/>
      <c r="K115" s="31"/>
      <c r="L115" s="41"/>
      <c r="S115" s="31"/>
      <c r="T115" s="31"/>
      <c r="U115" s="31"/>
      <c r="V115" s="31"/>
      <c r="W115" s="31"/>
      <c r="X115" s="31"/>
      <c r="Y115" s="31"/>
      <c r="Z115" s="31"/>
      <c r="AA115" s="31"/>
      <c r="AB115" s="31"/>
      <c r="AC115" s="31"/>
      <c r="AD115" s="31"/>
      <c r="AE115" s="31"/>
    </row>
    <row r="116" spans="1:65" s="1" customFormat="1" ht="12" customHeight="1">
      <c r="A116" s="31"/>
      <c r="B116" s="32"/>
      <c r="C116" s="26" t="s">
        <v>20</v>
      </c>
      <c r="D116" s="31"/>
      <c r="E116" s="31"/>
      <c r="F116" s="24" t="str">
        <f>F12</f>
        <v xml:space="preserve"> </v>
      </c>
      <c r="G116" s="31"/>
      <c r="H116" s="31"/>
      <c r="I116" s="26" t="s">
        <v>22</v>
      </c>
      <c r="J116" s="54" t="str">
        <f>IF(J12="","",J12)</f>
        <v>12. 5. 2020</v>
      </c>
      <c r="K116" s="31"/>
      <c r="L116" s="41"/>
      <c r="S116" s="31"/>
      <c r="T116" s="31"/>
      <c r="U116" s="31"/>
      <c r="V116" s="31"/>
      <c r="W116" s="31"/>
      <c r="X116" s="31"/>
      <c r="Y116" s="31"/>
      <c r="Z116" s="31"/>
      <c r="AA116" s="31"/>
      <c r="AB116" s="31"/>
      <c r="AC116" s="31"/>
      <c r="AD116" s="31"/>
      <c r="AE116" s="31"/>
    </row>
    <row r="117" spans="1:65" s="1" customFormat="1" ht="6.95" customHeight="1">
      <c r="A117" s="31"/>
      <c r="B117" s="32"/>
      <c r="C117" s="31"/>
      <c r="D117" s="31"/>
      <c r="E117" s="31"/>
      <c r="F117" s="31"/>
      <c r="G117" s="31"/>
      <c r="H117" s="31"/>
      <c r="I117" s="31"/>
      <c r="J117" s="31"/>
      <c r="K117" s="31"/>
      <c r="L117" s="41"/>
      <c r="S117" s="31"/>
      <c r="T117" s="31"/>
      <c r="U117" s="31"/>
      <c r="V117" s="31"/>
      <c r="W117" s="31"/>
      <c r="X117" s="31"/>
      <c r="Y117" s="31"/>
      <c r="Z117" s="31"/>
      <c r="AA117" s="31"/>
      <c r="AB117" s="31"/>
      <c r="AC117" s="31"/>
      <c r="AD117" s="31"/>
      <c r="AE117" s="31"/>
    </row>
    <row r="118" spans="1:65" s="1" customFormat="1" ht="25.7" customHeight="1">
      <c r="A118" s="31"/>
      <c r="B118" s="32"/>
      <c r="C118" s="26" t="s">
        <v>24</v>
      </c>
      <c r="D118" s="31"/>
      <c r="E118" s="31"/>
      <c r="F118" s="24" t="str">
        <f>E15</f>
        <v>Město Přelouč</v>
      </c>
      <c r="G118" s="31"/>
      <c r="H118" s="31"/>
      <c r="I118" s="26" t="s">
        <v>30</v>
      </c>
      <c r="J118" s="29" t="str">
        <f>E21</f>
        <v>Ing. Vítězslav Vomočil Pardubice</v>
      </c>
      <c r="K118" s="31"/>
      <c r="L118" s="41"/>
      <c r="S118" s="31"/>
      <c r="T118" s="31"/>
      <c r="U118" s="31"/>
      <c r="V118" s="31"/>
      <c r="W118" s="31"/>
      <c r="X118" s="31"/>
      <c r="Y118" s="31"/>
      <c r="Z118" s="31"/>
      <c r="AA118" s="31"/>
      <c r="AB118" s="31"/>
      <c r="AC118" s="31"/>
      <c r="AD118" s="31"/>
      <c r="AE118" s="31"/>
    </row>
    <row r="119" spans="1:65" s="1" customFormat="1" ht="15.2" customHeight="1">
      <c r="A119" s="31"/>
      <c r="B119" s="32"/>
      <c r="C119" s="26" t="s">
        <v>28</v>
      </c>
      <c r="D119" s="31"/>
      <c r="E119" s="31"/>
      <c r="F119" s="24" t="str">
        <f>IF(E18="","",E18)</f>
        <v>Vyplň údaj</v>
      </c>
      <c r="G119" s="31"/>
      <c r="H119" s="31"/>
      <c r="I119" s="26" t="s">
        <v>33</v>
      </c>
      <c r="J119" s="29" t="str">
        <f>E24</f>
        <v>Vojtěch</v>
      </c>
      <c r="K119" s="31"/>
      <c r="L119" s="41"/>
      <c r="S119" s="31"/>
      <c r="T119" s="31"/>
      <c r="U119" s="31"/>
      <c r="V119" s="31"/>
      <c r="W119" s="31"/>
      <c r="X119" s="31"/>
      <c r="Y119" s="31"/>
      <c r="Z119" s="31"/>
      <c r="AA119" s="31"/>
      <c r="AB119" s="31"/>
      <c r="AC119" s="31"/>
      <c r="AD119" s="31"/>
      <c r="AE119" s="31"/>
    </row>
    <row r="120" spans="1:65" s="1" customFormat="1" ht="10.35" customHeight="1">
      <c r="A120" s="31"/>
      <c r="B120" s="32"/>
      <c r="C120" s="31"/>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65" s="10" customFormat="1" ht="29.25" customHeight="1">
      <c r="A121" s="119"/>
      <c r="B121" s="120"/>
      <c r="C121" s="121" t="s">
        <v>107</v>
      </c>
      <c r="D121" s="122" t="s">
        <v>62</v>
      </c>
      <c r="E121" s="122" t="s">
        <v>58</v>
      </c>
      <c r="F121" s="122" t="s">
        <v>59</v>
      </c>
      <c r="G121" s="122" t="s">
        <v>108</v>
      </c>
      <c r="H121" s="122" t="s">
        <v>109</v>
      </c>
      <c r="I121" s="122" t="s">
        <v>110</v>
      </c>
      <c r="J121" s="122" t="s">
        <v>97</v>
      </c>
      <c r="K121" s="123" t="s">
        <v>111</v>
      </c>
      <c r="L121" s="124"/>
      <c r="M121" s="61" t="s">
        <v>1</v>
      </c>
      <c r="N121" s="62" t="s">
        <v>41</v>
      </c>
      <c r="O121" s="62" t="s">
        <v>112</v>
      </c>
      <c r="P121" s="62" t="s">
        <v>113</v>
      </c>
      <c r="Q121" s="62" t="s">
        <v>114</v>
      </c>
      <c r="R121" s="62" t="s">
        <v>115</v>
      </c>
      <c r="S121" s="62" t="s">
        <v>116</v>
      </c>
      <c r="T121" s="63" t="s">
        <v>117</v>
      </c>
      <c r="U121" s="119"/>
      <c r="V121" s="119"/>
      <c r="W121" s="119"/>
      <c r="X121" s="119"/>
      <c r="Y121" s="119"/>
      <c r="Z121" s="119"/>
      <c r="AA121" s="119"/>
      <c r="AB121" s="119"/>
      <c r="AC121" s="119"/>
      <c r="AD121" s="119"/>
      <c r="AE121" s="119"/>
    </row>
    <row r="122" spans="1:65" s="1" customFormat="1" ht="22.9" customHeight="1">
      <c r="A122" s="31"/>
      <c r="B122" s="32"/>
      <c r="C122" s="68" t="s">
        <v>118</v>
      </c>
      <c r="D122" s="31"/>
      <c r="E122" s="31"/>
      <c r="F122" s="31"/>
      <c r="G122" s="31"/>
      <c r="H122" s="31"/>
      <c r="I122" s="31"/>
      <c r="J122" s="125">
        <f>BK122</f>
        <v>381096</v>
      </c>
      <c r="K122" s="31"/>
      <c r="L122" s="32"/>
      <c r="M122" s="64"/>
      <c r="N122" s="55"/>
      <c r="O122" s="65"/>
      <c r="P122" s="126">
        <f>P123</f>
        <v>0</v>
      </c>
      <c r="Q122" s="65"/>
      <c r="R122" s="126">
        <f>R123</f>
        <v>0</v>
      </c>
      <c r="S122" s="65"/>
      <c r="T122" s="127">
        <f>T123</f>
        <v>0</v>
      </c>
      <c r="U122" s="31"/>
      <c r="V122" s="31"/>
      <c r="W122" s="31"/>
      <c r="X122" s="31"/>
      <c r="Y122" s="31"/>
      <c r="Z122" s="31"/>
      <c r="AA122" s="31"/>
      <c r="AB122" s="31"/>
      <c r="AC122" s="31"/>
      <c r="AD122" s="31"/>
      <c r="AE122" s="31"/>
      <c r="AT122" s="16" t="s">
        <v>76</v>
      </c>
      <c r="AU122" s="16" t="s">
        <v>99</v>
      </c>
      <c r="BK122" s="128">
        <f>BK123</f>
        <v>381096</v>
      </c>
    </row>
    <row r="123" spans="1:65" s="11" customFormat="1" ht="25.9" customHeight="1">
      <c r="B123" s="129"/>
      <c r="D123" s="130" t="s">
        <v>76</v>
      </c>
      <c r="E123" s="131" t="s">
        <v>119</v>
      </c>
      <c r="F123" s="131" t="s">
        <v>120</v>
      </c>
      <c r="I123" s="132"/>
      <c r="J123" s="133">
        <f>BK123</f>
        <v>381096</v>
      </c>
      <c r="L123" s="129"/>
      <c r="M123" s="134"/>
      <c r="N123" s="135"/>
      <c r="O123" s="135"/>
      <c r="P123" s="136">
        <f>P124+P132+P135+P137+P140</f>
        <v>0</v>
      </c>
      <c r="Q123" s="135"/>
      <c r="R123" s="136">
        <f>R124+R132+R135+R137+R140</f>
        <v>0</v>
      </c>
      <c r="S123" s="135"/>
      <c r="T123" s="137">
        <f>T124+T132+T135+T137+T140</f>
        <v>0</v>
      </c>
      <c r="AR123" s="130" t="s">
        <v>121</v>
      </c>
      <c r="AT123" s="138" t="s">
        <v>76</v>
      </c>
      <c r="AU123" s="138" t="s">
        <v>77</v>
      </c>
      <c r="AY123" s="130" t="s">
        <v>122</v>
      </c>
      <c r="BK123" s="139">
        <f>BK124+BK132+BK135+BK137+BK140</f>
        <v>381096</v>
      </c>
    </row>
    <row r="124" spans="1:65" s="11" customFormat="1" ht="22.9" customHeight="1">
      <c r="B124" s="129"/>
      <c r="D124" s="130" t="s">
        <v>76</v>
      </c>
      <c r="E124" s="140" t="s">
        <v>123</v>
      </c>
      <c r="F124" s="140" t="s">
        <v>124</v>
      </c>
      <c r="I124" s="132"/>
      <c r="J124" s="141">
        <f>BK124</f>
        <v>341280</v>
      </c>
      <c r="L124" s="129"/>
      <c r="M124" s="134"/>
      <c r="N124" s="135"/>
      <c r="O124" s="135"/>
      <c r="P124" s="136">
        <f>SUM(P125:P131)</f>
        <v>0</v>
      </c>
      <c r="Q124" s="135"/>
      <c r="R124" s="136">
        <f>SUM(R125:R131)</f>
        <v>0</v>
      </c>
      <c r="S124" s="135"/>
      <c r="T124" s="137">
        <f>SUM(T125:T131)</f>
        <v>0</v>
      </c>
      <c r="AR124" s="130" t="s">
        <v>121</v>
      </c>
      <c r="AT124" s="138" t="s">
        <v>76</v>
      </c>
      <c r="AU124" s="138" t="s">
        <v>85</v>
      </c>
      <c r="AY124" s="130" t="s">
        <v>122</v>
      </c>
      <c r="BK124" s="139">
        <f>SUM(BK125:BK131)</f>
        <v>341280</v>
      </c>
    </row>
    <row r="125" spans="1:65" s="1" customFormat="1" ht="14.45" customHeight="1">
      <c r="A125" s="31"/>
      <c r="B125" s="142"/>
      <c r="C125" s="143" t="s">
        <v>85</v>
      </c>
      <c r="D125" s="143" t="s">
        <v>125</v>
      </c>
      <c r="E125" s="144" t="s">
        <v>126</v>
      </c>
      <c r="F125" s="145" t="s">
        <v>127</v>
      </c>
      <c r="G125" s="146" t="s">
        <v>128</v>
      </c>
      <c r="H125" s="147">
        <v>1</v>
      </c>
      <c r="I125" s="148">
        <v>5688</v>
      </c>
      <c r="J125" s="149">
        <f>ROUND(I125*H125,2)</f>
        <v>5688</v>
      </c>
      <c r="K125" s="145" t="s">
        <v>129</v>
      </c>
      <c r="L125" s="32"/>
      <c r="M125" s="150" t="s">
        <v>1</v>
      </c>
      <c r="N125" s="151" t="s">
        <v>42</v>
      </c>
      <c r="O125" s="57"/>
      <c r="P125" s="152">
        <f>O125*H125</f>
        <v>0</v>
      </c>
      <c r="Q125" s="152">
        <v>0</v>
      </c>
      <c r="R125" s="152">
        <f>Q125*H125</f>
        <v>0</v>
      </c>
      <c r="S125" s="152">
        <v>0</v>
      </c>
      <c r="T125" s="153">
        <f>S125*H125</f>
        <v>0</v>
      </c>
      <c r="U125" s="31"/>
      <c r="V125" s="31"/>
      <c r="W125" s="31"/>
      <c r="X125" s="31"/>
      <c r="Y125" s="31"/>
      <c r="Z125" s="31"/>
      <c r="AA125" s="31"/>
      <c r="AB125" s="31"/>
      <c r="AC125" s="31"/>
      <c r="AD125" s="31"/>
      <c r="AE125" s="31"/>
      <c r="AR125" s="154" t="s">
        <v>130</v>
      </c>
      <c r="AT125" s="154" t="s">
        <v>125</v>
      </c>
      <c r="AU125" s="154" t="s">
        <v>87</v>
      </c>
      <c r="AY125" s="16" t="s">
        <v>122</v>
      </c>
      <c r="BE125" s="155">
        <f>IF(N125="základní",J125,0)</f>
        <v>5688</v>
      </c>
      <c r="BF125" s="155">
        <f>IF(N125="snížená",J125,0)</f>
        <v>0</v>
      </c>
      <c r="BG125" s="155">
        <f>IF(N125="zákl. přenesená",J125,0)</f>
        <v>0</v>
      </c>
      <c r="BH125" s="155">
        <f>IF(N125="sníž. přenesená",J125,0)</f>
        <v>0</v>
      </c>
      <c r="BI125" s="155">
        <f>IF(N125="nulová",J125,0)</f>
        <v>0</v>
      </c>
      <c r="BJ125" s="16" t="s">
        <v>85</v>
      </c>
      <c r="BK125" s="155">
        <f>ROUND(I125*H125,2)</f>
        <v>5688</v>
      </c>
      <c r="BL125" s="16" t="s">
        <v>130</v>
      </c>
      <c r="BM125" s="154" t="s">
        <v>131</v>
      </c>
    </row>
    <row r="126" spans="1:65" s="1" customFormat="1" ht="14.45" customHeight="1">
      <c r="A126" s="31"/>
      <c r="B126" s="142"/>
      <c r="C126" s="143" t="s">
        <v>87</v>
      </c>
      <c r="D126" s="143" t="s">
        <v>125</v>
      </c>
      <c r="E126" s="144" t="s">
        <v>132</v>
      </c>
      <c r="F126" s="145" t="s">
        <v>133</v>
      </c>
      <c r="G126" s="146" t="s">
        <v>128</v>
      </c>
      <c r="H126" s="147">
        <v>1</v>
      </c>
      <c r="I126" s="148">
        <v>278712</v>
      </c>
      <c r="J126" s="149">
        <f>ROUND(I126*H126,2)</f>
        <v>278712</v>
      </c>
      <c r="K126" s="145" t="s">
        <v>129</v>
      </c>
      <c r="L126" s="32"/>
      <c r="M126" s="150" t="s">
        <v>1</v>
      </c>
      <c r="N126" s="151" t="s">
        <v>42</v>
      </c>
      <c r="O126" s="57"/>
      <c r="P126" s="152">
        <f>O126*H126</f>
        <v>0</v>
      </c>
      <c r="Q126" s="152">
        <v>0</v>
      </c>
      <c r="R126" s="152">
        <f>Q126*H126</f>
        <v>0</v>
      </c>
      <c r="S126" s="152">
        <v>0</v>
      </c>
      <c r="T126" s="153">
        <f>S126*H126</f>
        <v>0</v>
      </c>
      <c r="U126" s="31"/>
      <c r="V126" s="31"/>
      <c r="W126" s="31"/>
      <c r="X126" s="31"/>
      <c r="Y126" s="31"/>
      <c r="Z126" s="31"/>
      <c r="AA126" s="31"/>
      <c r="AB126" s="31"/>
      <c r="AC126" s="31"/>
      <c r="AD126" s="31"/>
      <c r="AE126" s="31"/>
      <c r="AR126" s="154" t="s">
        <v>130</v>
      </c>
      <c r="AT126" s="154" t="s">
        <v>125</v>
      </c>
      <c r="AU126" s="154" t="s">
        <v>87</v>
      </c>
      <c r="AY126" s="16" t="s">
        <v>122</v>
      </c>
      <c r="BE126" s="155">
        <f>IF(N126="základní",J126,0)</f>
        <v>278712</v>
      </c>
      <c r="BF126" s="155">
        <f>IF(N126="snížená",J126,0)</f>
        <v>0</v>
      </c>
      <c r="BG126" s="155">
        <f>IF(N126="zákl. přenesená",J126,0)</f>
        <v>0</v>
      </c>
      <c r="BH126" s="155">
        <f>IF(N126="sníž. přenesená",J126,0)</f>
        <v>0</v>
      </c>
      <c r="BI126" s="155">
        <f>IF(N126="nulová",J126,0)</f>
        <v>0</v>
      </c>
      <c r="BJ126" s="16" t="s">
        <v>85</v>
      </c>
      <c r="BK126" s="155">
        <f>ROUND(I126*H126,2)</f>
        <v>278712</v>
      </c>
      <c r="BL126" s="16" t="s">
        <v>130</v>
      </c>
      <c r="BM126" s="154" t="s">
        <v>134</v>
      </c>
    </row>
    <row r="127" spans="1:65" s="1" customFormat="1" ht="29.25">
      <c r="A127" s="31"/>
      <c r="B127" s="32"/>
      <c r="C127" s="31"/>
      <c r="D127" s="156" t="s">
        <v>135</v>
      </c>
      <c r="E127" s="31"/>
      <c r="F127" s="157" t="s">
        <v>136</v>
      </c>
      <c r="G127" s="31"/>
      <c r="H127" s="31"/>
      <c r="I127" s="158"/>
      <c r="J127" s="31"/>
      <c r="K127" s="31"/>
      <c r="L127" s="32"/>
      <c r="M127" s="159"/>
      <c r="N127" s="160"/>
      <c r="O127" s="57"/>
      <c r="P127" s="57"/>
      <c r="Q127" s="57"/>
      <c r="R127" s="57"/>
      <c r="S127" s="57"/>
      <c r="T127" s="58"/>
      <c r="U127" s="31"/>
      <c r="V127" s="31"/>
      <c r="W127" s="31"/>
      <c r="X127" s="31"/>
      <c r="Y127" s="31"/>
      <c r="Z127" s="31"/>
      <c r="AA127" s="31"/>
      <c r="AB127" s="31"/>
      <c r="AC127" s="31"/>
      <c r="AD127" s="31"/>
      <c r="AE127" s="31"/>
      <c r="AT127" s="16" t="s">
        <v>135</v>
      </c>
      <c r="AU127" s="16" t="s">
        <v>87</v>
      </c>
    </row>
    <row r="128" spans="1:65" s="1" customFormat="1" ht="14.45" customHeight="1">
      <c r="A128" s="31"/>
      <c r="B128" s="142"/>
      <c r="C128" s="143" t="s">
        <v>137</v>
      </c>
      <c r="D128" s="143" t="s">
        <v>125</v>
      </c>
      <c r="E128" s="144" t="s">
        <v>138</v>
      </c>
      <c r="F128" s="145" t="s">
        <v>139</v>
      </c>
      <c r="G128" s="146" t="s">
        <v>128</v>
      </c>
      <c r="H128" s="147">
        <v>1</v>
      </c>
      <c r="I128" s="148">
        <v>22752</v>
      </c>
      <c r="J128" s="149">
        <f>ROUND(I128*H128,2)</f>
        <v>22752</v>
      </c>
      <c r="K128" s="145" t="s">
        <v>129</v>
      </c>
      <c r="L128" s="32"/>
      <c r="M128" s="150" t="s">
        <v>1</v>
      </c>
      <c r="N128" s="151" t="s">
        <v>42</v>
      </c>
      <c r="O128" s="57"/>
      <c r="P128" s="152">
        <f>O128*H128</f>
        <v>0</v>
      </c>
      <c r="Q128" s="152">
        <v>0</v>
      </c>
      <c r="R128" s="152">
        <f>Q128*H128</f>
        <v>0</v>
      </c>
      <c r="S128" s="152">
        <v>0</v>
      </c>
      <c r="T128" s="153">
        <f>S128*H128</f>
        <v>0</v>
      </c>
      <c r="U128" s="31"/>
      <c r="V128" s="31"/>
      <c r="W128" s="31"/>
      <c r="X128" s="31"/>
      <c r="Y128" s="31"/>
      <c r="Z128" s="31"/>
      <c r="AA128" s="31"/>
      <c r="AB128" s="31"/>
      <c r="AC128" s="31"/>
      <c r="AD128" s="31"/>
      <c r="AE128" s="31"/>
      <c r="AR128" s="154" t="s">
        <v>130</v>
      </c>
      <c r="AT128" s="154" t="s">
        <v>125</v>
      </c>
      <c r="AU128" s="154" t="s">
        <v>87</v>
      </c>
      <c r="AY128" s="16" t="s">
        <v>122</v>
      </c>
      <c r="BE128" s="155">
        <f>IF(N128="základní",J128,0)</f>
        <v>22752</v>
      </c>
      <c r="BF128" s="155">
        <f>IF(N128="snížená",J128,0)</f>
        <v>0</v>
      </c>
      <c r="BG128" s="155">
        <f>IF(N128="zákl. přenesená",J128,0)</f>
        <v>0</v>
      </c>
      <c r="BH128" s="155">
        <f>IF(N128="sníž. přenesená",J128,0)</f>
        <v>0</v>
      </c>
      <c r="BI128" s="155">
        <f>IF(N128="nulová",J128,0)</f>
        <v>0</v>
      </c>
      <c r="BJ128" s="16" t="s">
        <v>85</v>
      </c>
      <c r="BK128" s="155">
        <f>ROUND(I128*H128,2)</f>
        <v>22752</v>
      </c>
      <c r="BL128" s="16" t="s">
        <v>130</v>
      </c>
      <c r="BM128" s="154" t="s">
        <v>140</v>
      </c>
    </row>
    <row r="129" spans="1:65" s="1" customFormat="1" ht="14.45" customHeight="1">
      <c r="A129" s="31"/>
      <c r="B129" s="142"/>
      <c r="C129" s="143" t="s">
        <v>141</v>
      </c>
      <c r="D129" s="143" t="s">
        <v>125</v>
      </c>
      <c r="E129" s="144" t="s">
        <v>142</v>
      </c>
      <c r="F129" s="145" t="s">
        <v>143</v>
      </c>
      <c r="G129" s="146" t="s">
        <v>128</v>
      </c>
      <c r="H129" s="147">
        <v>1</v>
      </c>
      <c r="I129" s="148">
        <v>28440</v>
      </c>
      <c r="J129" s="149">
        <f>ROUND(I129*H129,2)</f>
        <v>28440</v>
      </c>
      <c r="K129" s="145" t="s">
        <v>129</v>
      </c>
      <c r="L129" s="32"/>
      <c r="M129" s="150" t="s">
        <v>1</v>
      </c>
      <c r="N129" s="151" t="s">
        <v>42</v>
      </c>
      <c r="O129" s="57"/>
      <c r="P129" s="152">
        <f>O129*H129</f>
        <v>0</v>
      </c>
      <c r="Q129" s="152">
        <v>0</v>
      </c>
      <c r="R129" s="152">
        <f>Q129*H129</f>
        <v>0</v>
      </c>
      <c r="S129" s="152">
        <v>0</v>
      </c>
      <c r="T129" s="153">
        <f>S129*H129</f>
        <v>0</v>
      </c>
      <c r="U129" s="31"/>
      <c r="V129" s="31"/>
      <c r="W129" s="31"/>
      <c r="X129" s="31"/>
      <c r="Y129" s="31"/>
      <c r="Z129" s="31"/>
      <c r="AA129" s="31"/>
      <c r="AB129" s="31"/>
      <c r="AC129" s="31"/>
      <c r="AD129" s="31"/>
      <c r="AE129" s="31"/>
      <c r="AR129" s="154" t="s">
        <v>130</v>
      </c>
      <c r="AT129" s="154" t="s">
        <v>125</v>
      </c>
      <c r="AU129" s="154" t="s">
        <v>87</v>
      </c>
      <c r="AY129" s="16" t="s">
        <v>122</v>
      </c>
      <c r="BE129" s="155">
        <f>IF(N129="základní",J129,0)</f>
        <v>28440</v>
      </c>
      <c r="BF129" s="155">
        <f>IF(N129="snížená",J129,0)</f>
        <v>0</v>
      </c>
      <c r="BG129" s="155">
        <f>IF(N129="zákl. přenesená",J129,0)</f>
        <v>0</v>
      </c>
      <c r="BH129" s="155">
        <f>IF(N129="sníž. přenesená",J129,0)</f>
        <v>0</v>
      </c>
      <c r="BI129" s="155">
        <f>IF(N129="nulová",J129,0)</f>
        <v>0</v>
      </c>
      <c r="BJ129" s="16" t="s">
        <v>85</v>
      </c>
      <c r="BK129" s="155">
        <f>ROUND(I129*H129,2)</f>
        <v>28440</v>
      </c>
      <c r="BL129" s="16" t="s">
        <v>130</v>
      </c>
      <c r="BM129" s="154" t="s">
        <v>144</v>
      </c>
    </row>
    <row r="130" spans="1:65" s="1" customFormat="1" ht="14.45" customHeight="1">
      <c r="A130" s="31"/>
      <c r="B130" s="142"/>
      <c r="C130" s="143" t="s">
        <v>121</v>
      </c>
      <c r="D130" s="143" t="s">
        <v>125</v>
      </c>
      <c r="E130" s="144" t="s">
        <v>145</v>
      </c>
      <c r="F130" s="145" t="s">
        <v>146</v>
      </c>
      <c r="G130" s="146" t="s">
        <v>128</v>
      </c>
      <c r="H130" s="147">
        <v>1</v>
      </c>
      <c r="I130" s="148">
        <v>5688</v>
      </c>
      <c r="J130" s="149">
        <f>ROUND(I130*H130,2)</f>
        <v>5688</v>
      </c>
      <c r="K130" s="145" t="s">
        <v>129</v>
      </c>
      <c r="L130" s="32"/>
      <c r="M130" s="150" t="s">
        <v>1</v>
      </c>
      <c r="N130" s="151" t="s">
        <v>42</v>
      </c>
      <c r="O130" s="57"/>
      <c r="P130" s="152">
        <f>O130*H130</f>
        <v>0</v>
      </c>
      <c r="Q130" s="152">
        <v>0</v>
      </c>
      <c r="R130" s="152">
        <f>Q130*H130</f>
        <v>0</v>
      </c>
      <c r="S130" s="152">
        <v>0</v>
      </c>
      <c r="T130" s="153">
        <f>S130*H130</f>
        <v>0</v>
      </c>
      <c r="U130" s="31"/>
      <c r="V130" s="31"/>
      <c r="W130" s="31"/>
      <c r="X130" s="31"/>
      <c r="Y130" s="31"/>
      <c r="Z130" s="31"/>
      <c r="AA130" s="31"/>
      <c r="AB130" s="31"/>
      <c r="AC130" s="31"/>
      <c r="AD130" s="31"/>
      <c r="AE130" s="31"/>
      <c r="AR130" s="154" t="s">
        <v>130</v>
      </c>
      <c r="AT130" s="154" t="s">
        <v>125</v>
      </c>
      <c r="AU130" s="154" t="s">
        <v>87</v>
      </c>
      <c r="AY130" s="16" t="s">
        <v>122</v>
      </c>
      <c r="BE130" s="155">
        <f>IF(N130="základní",J130,0)</f>
        <v>5688</v>
      </c>
      <c r="BF130" s="155">
        <f>IF(N130="snížená",J130,0)</f>
        <v>0</v>
      </c>
      <c r="BG130" s="155">
        <f>IF(N130="zákl. přenesená",J130,0)</f>
        <v>0</v>
      </c>
      <c r="BH130" s="155">
        <f>IF(N130="sníž. přenesená",J130,0)</f>
        <v>0</v>
      </c>
      <c r="BI130" s="155">
        <f>IF(N130="nulová",J130,0)</f>
        <v>0</v>
      </c>
      <c r="BJ130" s="16" t="s">
        <v>85</v>
      </c>
      <c r="BK130" s="155">
        <f>ROUND(I130*H130,2)</f>
        <v>5688</v>
      </c>
      <c r="BL130" s="16" t="s">
        <v>130</v>
      </c>
      <c r="BM130" s="154" t="s">
        <v>147</v>
      </c>
    </row>
    <row r="131" spans="1:65" s="1" customFormat="1" ht="29.25">
      <c r="A131" s="31"/>
      <c r="B131" s="32"/>
      <c r="C131" s="31"/>
      <c r="D131" s="156" t="s">
        <v>135</v>
      </c>
      <c r="E131" s="31"/>
      <c r="F131" s="157" t="s">
        <v>148</v>
      </c>
      <c r="G131" s="31"/>
      <c r="H131" s="31"/>
      <c r="I131" s="158"/>
      <c r="J131" s="31"/>
      <c r="K131" s="31"/>
      <c r="L131" s="32"/>
      <c r="M131" s="159"/>
      <c r="N131" s="160"/>
      <c r="O131" s="57"/>
      <c r="P131" s="57"/>
      <c r="Q131" s="57"/>
      <c r="R131" s="57"/>
      <c r="S131" s="57"/>
      <c r="T131" s="58"/>
      <c r="U131" s="31"/>
      <c r="V131" s="31"/>
      <c r="W131" s="31"/>
      <c r="X131" s="31"/>
      <c r="Y131" s="31"/>
      <c r="Z131" s="31"/>
      <c r="AA131" s="31"/>
      <c r="AB131" s="31"/>
      <c r="AC131" s="31"/>
      <c r="AD131" s="31"/>
      <c r="AE131" s="31"/>
      <c r="AT131" s="16" t="s">
        <v>135</v>
      </c>
      <c r="AU131" s="16" t="s">
        <v>87</v>
      </c>
    </row>
    <row r="132" spans="1:65" s="11" customFormat="1" ht="22.9" customHeight="1">
      <c r="B132" s="129"/>
      <c r="D132" s="130" t="s">
        <v>76</v>
      </c>
      <c r="E132" s="140" t="s">
        <v>149</v>
      </c>
      <c r="F132" s="140" t="s">
        <v>150</v>
      </c>
      <c r="I132" s="132"/>
      <c r="J132" s="141">
        <f>BK132</f>
        <v>11376</v>
      </c>
      <c r="L132" s="129"/>
      <c r="M132" s="134"/>
      <c r="N132" s="135"/>
      <c r="O132" s="135"/>
      <c r="P132" s="136">
        <f>SUM(P133:P134)</f>
        <v>0</v>
      </c>
      <c r="Q132" s="135"/>
      <c r="R132" s="136">
        <f>SUM(R133:R134)</f>
        <v>0</v>
      </c>
      <c r="S132" s="135"/>
      <c r="T132" s="137">
        <f>SUM(T133:T134)</f>
        <v>0</v>
      </c>
      <c r="AR132" s="130" t="s">
        <v>121</v>
      </c>
      <c r="AT132" s="138" t="s">
        <v>76</v>
      </c>
      <c r="AU132" s="138" t="s">
        <v>85</v>
      </c>
      <c r="AY132" s="130" t="s">
        <v>122</v>
      </c>
      <c r="BK132" s="139">
        <f>SUM(BK133:BK134)</f>
        <v>11376</v>
      </c>
    </row>
    <row r="133" spans="1:65" s="1" customFormat="1" ht="14.45" customHeight="1">
      <c r="A133" s="31"/>
      <c r="B133" s="142"/>
      <c r="C133" s="143" t="s">
        <v>151</v>
      </c>
      <c r="D133" s="143" t="s">
        <v>125</v>
      </c>
      <c r="E133" s="144" t="s">
        <v>152</v>
      </c>
      <c r="F133" s="145" t="s">
        <v>153</v>
      </c>
      <c r="G133" s="146" t="s">
        <v>128</v>
      </c>
      <c r="H133" s="147">
        <v>1</v>
      </c>
      <c r="I133" s="148">
        <v>11376</v>
      </c>
      <c r="J133" s="149">
        <f>ROUND(I133*H133,2)</f>
        <v>11376</v>
      </c>
      <c r="K133" s="145" t="s">
        <v>129</v>
      </c>
      <c r="L133" s="32"/>
      <c r="M133" s="150" t="s">
        <v>1</v>
      </c>
      <c r="N133" s="151" t="s">
        <v>42</v>
      </c>
      <c r="O133" s="57"/>
      <c r="P133" s="152">
        <f>O133*H133</f>
        <v>0</v>
      </c>
      <c r="Q133" s="152">
        <v>0</v>
      </c>
      <c r="R133" s="152">
        <f>Q133*H133</f>
        <v>0</v>
      </c>
      <c r="S133" s="152">
        <v>0</v>
      </c>
      <c r="T133" s="153">
        <f>S133*H133</f>
        <v>0</v>
      </c>
      <c r="U133" s="31"/>
      <c r="V133" s="31"/>
      <c r="W133" s="31"/>
      <c r="X133" s="31"/>
      <c r="Y133" s="31"/>
      <c r="Z133" s="31"/>
      <c r="AA133" s="31"/>
      <c r="AB133" s="31"/>
      <c r="AC133" s="31"/>
      <c r="AD133" s="31"/>
      <c r="AE133" s="31"/>
      <c r="AR133" s="154" t="s">
        <v>130</v>
      </c>
      <c r="AT133" s="154" t="s">
        <v>125</v>
      </c>
      <c r="AU133" s="154" t="s">
        <v>87</v>
      </c>
      <c r="AY133" s="16" t="s">
        <v>122</v>
      </c>
      <c r="BE133" s="155">
        <f>IF(N133="základní",J133,0)</f>
        <v>11376</v>
      </c>
      <c r="BF133" s="155">
        <f>IF(N133="snížená",J133,0)</f>
        <v>0</v>
      </c>
      <c r="BG133" s="155">
        <f>IF(N133="zákl. přenesená",J133,0)</f>
        <v>0</v>
      </c>
      <c r="BH133" s="155">
        <f>IF(N133="sníž. přenesená",J133,0)</f>
        <v>0</v>
      </c>
      <c r="BI133" s="155">
        <f>IF(N133="nulová",J133,0)</f>
        <v>0</v>
      </c>
      <c r="BJ133" s="16" t="s">
        <v>85</v>
      </c>
      <c r="BK133" s="155">
        <f>ROUND(I133*H133,2)</f>
        <v>11376</v>
      </c>
      <c r="BL133" s="16" t="s">
        <v>130</v>
      </c>
      <c r="BM133" s="154" t="s">
        <v>154</v>
      </c>
    </row>
    <row r="134" spans="1:65" s="1" customFormat="1" ht="19.5">
      <c r="A134" s="31"/>
      <c r="B134" s="32"/>
      <c r="C134" s="31"/>
      <c r="D134" s="156" t="s">
        <v>135</v>
      </c>
      <c r="E134" s="31"/>
      <c r="F134" s="157" t="s">
        <v>155</v>
      </c>
      <c r="G134" s="31"/>
      <c r="H134" s="31"/>
      <c r="I134" s="158"/>
      <c r="J134" s="31"/>
      <c r="K134" s="31"/>
      <c r="L134" s="32"/>
      <c r="M134" s="159"/>
      <c r="N134" s="160"/>
      <c r="O134" s="57"/>
      <c r="P134" s="57"/>
      <c r="Q134" s="57"/>
      <c r="R134" s="57"/>
      <c r="S134" s="57"/>
      <c r="T134" s="58"/>
      <c r="U134" s="31"/>
      <c r="V134" s="31"/>
      <c r="W134" s="31"/>
      <c r="X134" s="31"/>
      <c r="Y134" s="31"/>
      <c r="Z134" s="31"/>
      <c r="AA134" s="31"/>
      <c r="AB134" s="31"/>
      <c r="AC134" s="31"/>
      <c r="AD134" s="31"/>
      <c r="AE134" s="31"/>
      <c r="AT134" s="16" t="s">
        <v>135</v>
      </c>
      <c r="AU134" s="16" t="s">
        <v>87</v>
      </c>
    </row>
    <row r="135" spans="1:65" s="11" customFormat="1" ht="22.9" customHeight="1">
      <c r="B135" s="129"/>
      <c r="D135" s="130" t="s">
        <v>76</v>
      </c>
      <c r="E135" s="140" t="s">
        <v>156</v>
      </c>
      <c r="F135" s="140" t="s">
        <v>157</v>
      </c>
      <c r="I135" s="132"/>
      <c r="J135" s="141">
        <f>BK135</f>
        <v>17064</v>
      </c>
      <c r="L135" s="129"/>
      <c r="M135" s="134"/>
      <c r="N135" s="135"/>
      <c r="O135" s="135"/>
      <c r="P135" s="136">
        <f>P136</f>
        <v>0</v>
      </c>
      <c r="Q135" s="135"/>
      <c r="R135" s="136">
        <f>R136</f>
        <v>0</v>
      </c>
      <c r="S135" s="135"/>
      <c r="T135" s="137">
        <f>T136</f>
        <v>0</v>
      </c>
      <c r="AR135" s="130" t="s">
        <v>121</v>
      </c>
      <c r="AT135" s="138" t="s">
        <v>76</v>
      </c>
      <c r="AU135" s="138" t="s">
        <v>85</v>
      </c>
      <c r="AY135" s="130" t="s">
        <v>122</v>
      </c>
      <c r="BK135" s="139">
        <f>BK136</f>
        <v>17064</v>
      </c>
    </row>
    <row r="136" spans="1:65" s="1" customFormat="1" ht="14.45" customHeight="1">
      <c r="A136" s="31"/>
      <c r="B136" s="142"/>
      <c r="C136" s="143" t="s">
        <v>158</v>
      </c>
      <c r="D136" s="143" t="s">
        <v>125</v>
      </c>
      <c r="E136" s="144" t="s">
        <v>159</v>
      </c>
      <c r="F136" s="145" t="s">
        <v>160</v>
      </c>
      <c r="G136" s="146" t="s">
        <v>128</v>
      </c>
      <c r="H136" s="147">
        <v>1</v>
      </c>
      <c r="I136" s="148">
        <v>17064</v>
      </c>
      <c r="J136" s="149">
        <f>ROUND(I136*H136,2)</f>
        <v>17064</v>
      </c>
      <c r="K136" s="145" t="s">
        <v>129</v>
      </c>
      <c r="L136" s="32"/>
      <c r="M136" s="150" t="s">
        <v>1</v>
      </c>
      <c r="N136" s="151" t="s">
        <v>42</v>
      </c>
      <c r="O136" s="57"/>
      <c r="P136" s="152">
        <f>O136*H136</f>
        <v>0</v>
      </c>
      <c r="Q136" s="152">
        <v>0</v>
      </c>
      <c r="R136" s="152">
        <f>Q136*H136</f>
        <v>0</v>
      </c>
      <c r="S136" s="152">
        <v>0</v>
      </c>
      <c r="T136" s="153">
        <f>S136*H136</f>
        <v>0</v>
      </c>
      <c r="U136" s="31"/>
      <c r="V136" s="31"/>
      <c r="W136" s="31"/>
      <c r="X136" s="31"/>
      <c r="Y136" s="31"/>
      <c r="Z136" s="31"/>
      <c r="AA136" s="31"/>
      <c r="AB136" s="31"/>
      <c r="AC136" s="31"/>
      <c r="AD136" s="31"/>
      <c r="AE136" s="31"/>
      <c r="AR136" s="154" t="s">
        <v>130</v>
      </c>
      <c r="AT136" s="154" t="s">
        <v>125</v>
      </c>
      <c r="AU136" s="154" t="s">
        <v>87</v>
      </c>
      <c r="AY136" s="16" t="s">
        <v>122</v>
      </c>
      <c r="BE136" s="155">
        <f>IF(N136="základní",J136,0)</f>
        <v>17064</v>
      </c>
      <c r="BF136" s="155">
        <f>IF(N136="snížená",J136,0)</f>
        <v>0</v>
      </c>
      <c r="BG136" s="155">
        <f>IF(N136="zákl. přenesená",J136,0)</f>
        <v>0</v>
      </c>
      <c r="BH136" s="155">
        <f>IF(N136="sníž. přenesená",J136,0)</f>
        <v>0</v>
      </c>
      <c r="BI136" s="155">
        <f>IF(N136="nulová",J136,0)</f>
        <v>0</v>
      </c>
      <c r="BJ136" s="16" t="s">
        <v>85</v>
      </c>
      <c r="BK136" s="155">
        <f>ROUND(I136*H136,2)</f>
        <v>17064</v>
      </c>
      <c r="BL136" s="16" t="s">
        <v>130</v>
      </c>
      <c r="BM136" s="154" t="s">
        <v>161</v>
      </c>
    </row>
    <row r="137" spans="1:65" s="11" customFormat="1" ht="22.9" customHeight="1">
      <c r="B137" s="129"/>
      <c r="D137" s="130" t="s">
        <v>76</v>
      </c>
      <c r="E137" s="140" t="s">
        <v>162</v>
      </c>
      <c r="F137" s="140" t="s">
        <v>163</v>
      </c>
      <c r="I137" s="132"/>
      <c r="J137" s="141">
        <f>BK137</f>
        <v>5688</v>
      </c>
      <c r="L137" s="129"/>
      <c r="M137" s="134"/>
      <c r="N137" s="135"/>
      <c r="O137" s="135"/>
      <c r="P137" s="136">
        <f>SUM(P138:P139)</f>
        <v>0</v>
      </c>
      <c r="Q137" s="135"/>
      <c r="R137" s="136">
        <f>SUM(R138:R139)</f>
        <v>0</v>
      </c>
      <c r="S137" s="135"/>
      <c r="T137" s="137">
        <f>SUM(T138:T139)</f>
        <v>0</v>
      </c>
      <c r="AR137" s="130" t="s">
        <v>121</v>
      </c>
      <c r="AT137" s="138" t="s">
        <v>76</v>
      </c>
      <c r="AU137" s="138" t="s">
        <v>85</v>
      </c>
      <c r="AY137" s="130" t="s">
        <v>122</v>
      </c>
      <c r="BK137" s="139">
        <f>SUM(BK138:BK139)</f>
        <v>5688</v>
      </c>
    </row>
    <row r="138" spans="1:65" s="1" customFormat="1" ht="14.45" customHeight="1">
      <c r="A138" s="31"/>
      <c r="B138" s="142"/>
      <c r="C138" s="143" t="s">
        <v>164</v>
      </c>
      <c r="D138" s="143" t="s">
        <v>125</v>
      </c>
      <c r="E138" s="144" t="s">
        <v>165</v>
      </c>
      <c r="F138" s="145" t="s">
        <v>166</v>
      </c>
      <c r="G138" s="146" t="s">
        <v>128</v>
      </c>
      <c r="H138" s="147">
        <v>1</v>
      </c>
      <c r="I138" s="148">
        <v>5688</v>
      </c>
      <c r="J138" s="149">
        <f>ROUND(I138*H138,2)</f>
        <v>5688</v>
      </c>
      <c r="K138" s="145" t="s">
        <v>129</v>
      </c>
      <c r="L138" s="32"/>
      <c r="M138" s="150" t="s">
        <v>1</v>
      </c>
      <c r="N138" s="151" t="s">
        <v>42</v>
      </c>
      <c r="O138" s="57"/>
      <c r="P138" s="152">
        <f>O138*H138</f>
        <v>0</v>
      </c>
      <c r="Q138" s="152">
        <v>0</v>
      </c>
      <c r="R138" s="152">
        <f>Q138*H138</f>
        <v>0</v>
      </c>
      <c r="S138" s="152">
        <v>0</v>
      </c>
      <c r="T138" s="153">
        <f>S138*H138</f>
        <v>0</v>
      </c>
      <c r="U138" s="31"/>
      <c r="V138" s="31"/>
      <c r="W138" s="31"/>
      <c r="X138" s="31"/>
      <c r="Y138" s="31"/>
      <c r="Z138" s="31"/>
      <c r="AA138" s="31"/>
      <c r="AB138" s="31"/>
      <c r="AC138" s="31"/>
      <c r="AD138" s="31"/>
      <c r="AE138" s="31"/>
      <c r="AR138" s="154" t="s">
        <v>130</v>
      </c>
      <c r="AT138" s="154" t="s">
        <v>125</v>
      </c>
      <c r="AU138" s="154" t="s">
        <v>87</v>
      </c>
      <c r="AY138" s="16" t="s">
        <v>122</v>
      </c>
      <c r="BE138" s="155">
        <f>IF(N138="základní",J138,0)</f>
        <v>5688</v>
      </c>
      <c r="BF138" s="155">
        <f>IF(N138="snížená",J138,0)</f>
        <v>0</v>
      </c>
      <c r="BG138" s="155">
        <f>IF(N138="zákl. přenesená",J138,0)</f>
        <v>0</v>
      </c>
      <c r="BH138" s="155">
        <f>IF(N138="sníž. přenesená",J138,0)</f>
        <v>0</v>
      </c>
      <c r="BI138" s="155">
        <f>IF(N138="nulová",J138,0)</f>
        <v>0</v>
      </c>
      <c r="BJ138" s="16" t="s">
        <v>85</v>
      </c>
      <c r="BK138" s="155">
        <f>ROUND(I138*H138,2)</f>
        <v>5688</v>
      </c>
      <c r="BL138" s="16" t="s">
        <v>130</v>
      </c>
      <c r="BM138" s="154" t="s">
        <v>167</v>
      </c>
    </row>
    <row r="139" spans="1:65" s="1" customFormat="1" ht="19.5">
      <c r="A139" s="31"/>
      <c r="B139" s="32"/>
      <c r="C139" s="31"/>
      <c r="D139" s="156" t="s">
        <v>135</v>
      </c>
      <c r="E139" s="31"/>
      <c r="F139" s="157" t="s">
        <v>168</v>
      </c>
      <c r="G139" s="31"/>
      <c r="H139" s="31"/>
      <c r="I139" s="158"/>
      <c r="J139" s="31"/>
      <c r="K139" s="31"/>
      <c r="L139" s="32"/>
      <c r="M139" s="159"/>
      <c r="N139" s="160"/>
      <c r="O139" s="57"/>
      <c r="P139" s="57"/>
      <c r="Q139" s="57"/>
      <c r="R139" s="57"/>
      <c r="S139" s="57"/>
      <c r="T139" s="58"/>
      <c r="U139" s="31"/>
      <c r="V139" s="31"/>
      <c r="W139" s="31"/>
      <c r="X139" s="31"/>
      <c r="Y139" s="31"/>
      <c r="Z139" s="31"/>
      <c r="AA139" s="31"/>
      <c r="AB139" s="31"/>
      <c r="AC139" s="31"/>
      <c r="AD139" s="31"/>
      <c r="AE139" s="31"/>
      <c r="AT139" s="16" t="s">
        <v>135</v>
      </c>
      <c r="AU139" s="16" t="s">
        <v>87</v>
      </c>
    </row>
    <row r="140" spans="1:65" s="11" customFormat="1" ht="22.9" customHeight="1">
      <c r="B140" s="129"/>
      <c r="D140" s="130" t="s">
        <v>76</v>
      </c>
      <c r="E140" s="140" t="s">
        <v>169</v>
      </c>
      <c r="F140" s="140" t="s">
        <v>170</v>
      </c>
      <c r="I140" s="132"/>
      <c r="J140" s="141">
        <f>BK140</f>
        <v>5688</v>
      </c>
      <c r="L140" s="129"/>
      <c r="M140" s="134"/>
      <c r="N140" s="135"/>
      <c r="O140" s="135"/>
      <c r="P140" s="136">
        <f>SUM(P141:P142)</f>
        <v>0</v>
      </c>
      <c r="Q140" s="135"/>
      <c r="R140" s="136">
        <f>SUM(R141:R142)</f>
        <v>0</v>
      </c>
      <c r="S140" s="135"/>
      <c r="T140" s="137">
        <f>SUM(T141:T142)</f>
        <v>0</v>
      </c>
      <c r="AR140" s="130" t="s">
        <v>121</v>
      </c>
      <c r="AT140" s="138" t="s">
        <v>76</v>
      </c>
      <c r="AU140" s="138" t="s">
        <v>85</v>
      </c>
      <c r="AY140" s="130" t="s">
        <v>122</v>
      </c>
      <c r="BK140" s="139">
        <f>SUM(BK141:BK142)</f>
        <v>5688</v>
      </c>
    </row>
    <row r="141" spans="1:65" s="1" customFormat="1" ht="14.45" customHeight="1">
      <c r="A141" s="31"/>
      <c r="B141" s="142"/>
      <c r="C141" s="143" t="s">
        <v>171</v>
      </c>
      <c r="D141" s="143" t="s">
        <v>125</v>
      </c>
      <c r="E141" s="144" t="s">
        <v>172</v>
      </c>
      <c r="F141" s="145" t="s">
        <v>173</v>
      </c>
      <c r="G141" s="146" t="s">
        <v>128</v>
      </c>
      <c r="H141" s="147">
        <v>1</v>
      </c>
      <c r="I141" s="148">
        <v>5688</v>
      </c>
      <c r="J141" s="149">
        <f>ROUND(I141*H141,2)</f>
        <v>5688</v>
      </c>
      <c r="K141" s="145" t="s">
        <v>129</v>
      </c>
      <c r="L141" s="32"/>
      <c r="M141" s="150" t="s">
        <v>1</v>
      </c>
      <c r="N141" s="151" t="s">
        <v>42</v>
      </c>
      <c r="O141" s="57"/>
      <c r="P141" s="152">
        <f>O141*H141</f>
        <v>0</v>
      </c>
      <c r="Q141" s="152">
        <v>0</v>
      </c>
      <c r="R141" s="152">
        <f>Q141*H141</f>
        <v>0</v>
      </c>
      <c r="S141" s="152">
        <v>0</v>
      </c>
      <c r="T141" s="153">
        <f>S141*H141</f>
        <v>0</v>
      </c>
      <c r="U141" s="31"/>
      <c r="V141" s="31"/>
      <c r="W141" s="31"/>
      <c r="X141" s="31"/>
      <c r="Y141" s="31"/>
      <c r="Z141" s="31"/>
      <c r="AA141" s="31"/>
      <c r="AB141" s="31"/>
      <c r="AC141" s="31"/>
      <c r="AD141" s="31"/>
      <c r="AE141" s="31"/>
      <c r="AR141" s="154" t="s">
        <v>130</v>
      </c>
      <c r="AT141" s="154" t="s">
        <v>125</v>
      </c>
      <c r="AU141" s="154" t="s">
        <v>87</v>
      </c>
      <c r="AY141" s="16" t="s">
        <v>122</v>
      </c>
      <c r="BE141" s="155">
        <f>IF(N141="základní",J141,0)</f>
        <v>5688</v>
      </c>
      <c r="BF141" s="155">
        <f>IF(N141="snížená",J141,0)</f>
        <v>0</v>
      </c>
      <c r="BG141" s="155">
        <f>IF(N141="zákl. přenesená",J141,0)</f>
        <v>0</v>
      </c>
      <c r="BH141" s="155">
        <f>IF(N141="sníž. přenesená",J141,0)</f>
        <v>0</v>
      </c>
      <c r="BI141" s="155">
        <f>IF(N141="nulová",J141,0)</f>
        <v>0</v>
      </c>
      <c r="BJ141" s="16" t="s">
        <v>85</v>
      </c>
      <c r="BK141" s="155">
        <f>ROUND(I141*H141,2)</f>
        <v>5688</v>
      </c>
      <c r="BL141" s="16" t="s">
        <v>130</v>
      </c>
      <c r="BM141" s="154" t="s">
        <v>174</v>
      </c>
    </row>
    <row r="142" spans="1:65" s="1" customFormat="1" ht="19.5">
      <c r="A142" s="31"/>
      <c r="B142" s="32"/>
      <c r="C142" s="31"/>
      <c r="D142" s="156" t="s">
        <v>135</v>
      </c>
      <c r="E142" s="31"/>
      <c r="F142" s="157" t="s">
        <v>175</v>
      </c>
      <c r="G142" s="31"/>
      <c r="H142" s="31"/>
      <c r="I142" s="158"/>
      <c r="J142" s="31"/>
      <c r="K142" s="31"/>
      <c r="L142" s="32"/>
      <c r="M142" s="161"/>
      <c r="N142" s="162"/>
      <c r="O142" s="163"/>
      <c r="P142" s="163"/>
      <c r="Q142" s="163"/>
      <c r="R142" s="163"/>
      <c r="S142" s="163"/>
      <c r="T142" s="164"/>
      <c r="U142" s="31"/>
      <c r="V142" s="31"/>
      <c r="W142" s="31"/>
      <c r="X142" s="31"/>
      <c r="Y142" s="31"/>
      <c r="Z142" s="31"/>
      <c r="AA142" s="31"/>
      <c r="AB142" s="31"/>
      <c r="AC142" s="31"/>
      <c r="AD142" s="31"/>
      <c r="AE142" s="31"/>
      <c r="AT142" s="16" t="s">
        <v>135</v>
      </c>
      <c r="AU142" s="16" t="s">
        <v>87</v>
      </c>
    </row>
    <row r="143" spans="1:65" s="1" customFormat="1" ht="6.95" customHeight="1">
      <c r="A143" s="31"/>
      <c r="B143" s="46"/>
      <c r="C143" s="47"/>
      <c r="D143" s="47"/>
      <c r="E143" s="47"/>
      <c r="F143" s="47"/>
      <c r="G143" s="47"/>
      <c r="H143" s="47"/>
      <c r="I143" s="47"/>
      <c r="J143" s="47"/>
      <c r="K143" s="47"/>
      <c r="L143" s="32"/>
      <c r="M143" s="31"/>
      <c r="O143" s="31"/>
      <c r="P143" s="31"/>
      <c r="Q143" s="31"/>
      <c r="R143" s="31"/>
      <c r="S143" s="31"/>
      <c r="T143" s="31"/>
      <c r="U143" s="31"/>
      <c r="V143" s="31"/>
      <c r="W143" s="31"/>
      <c r="X143" s="31"/>
      <c r="Y143" s="31"/>
      <c r="Z143" s="31"/>
      <c r="AA143" s="31"/>
      <c r="AB143" s="31"/>
      <c r="AC143" s="31"/>
      <c r="AD143" s="31"/>
      <c r="AE143" s="31"/>
    </row>
  </sheetData>
  <autoFilter ref="C121:K142"/>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14"/>
  <sheetViews>
    <sheetView showGridLines="0" tabSelected="1" topLeftCell="A346" workbookViewId="0">
      <selection activeCell="I362" sqref="I362"/>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1.5" customWidth="1"/>
    <col min="9"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229" t="s">
        <v>5</v>
      </c>
      <c r="M2" s="207"/>
      <c r="N2" s="207"/>
      <c r="O2" s="207"/>
      <c r="P2" s="207"/>
      <c r="Q2" s="207"/>
      <c r="R2" s="207"/>
      <c r="S2" s="207"/>
      <c r="T2" s="207"/>
      <c r="U2" s="207"/>
      <c r="V2" s="207"/>
      <c r="AT2" s="16" t="s">
        <v>91</v>
      </c>
    </row>
    <row r="3" spans="1:46" ht="6.95" customHeight="1">
      <c r="B3" s="17"/>
      <c r="C3" s="18"/>
      <c r="D3" s="18"/>
      <c r="E3" s="18"/>
      <c r="F3" s="18"/>
      <c r="G3" s="18"/>
      <c r="H3" s="18"/>
      <c r="I3" s="18"/>
      <c r="J3" s="18"/>
      <c r="K3" s="18"/>
      <c r="L3" s="19"/>
      <c r="AT3" s="16" t="s">
        <v>87</v>
      </c>
    </row>
    <row r="4" spans="1:46" ht="24.95" customHeight="1">
      <c r="B4" s="19"/>
      <c r="D4" s="20" t="s">
        <v>92</v>
      </c>
      <c r="L4" s="19"/>
      <c r="M4" s="92" t="s">
        <v>10</v>
      </c>
      <c r="AT4" s="16" t="s">
        <v>3</v>
      </c>
    </row>
    <row r="5" spans="1:46" ht="6.95" customHeight="1">
      <c r="B5" s="19"/>
      <c r="L5" s="19"/>
    </row>
    <row r="6" spans="1:46" ht="12" customHeight="1">
      <c r="B6" s="19"/>
      <c r="D6" s="26" t="s">
        <v>16</v>
      </c>
      <c r="L6" s="19"/>
    </row>
    <row r="7" spans="1:46" ht="16.5" customHeight="1">
      <c r="B7" s="19"/>
      <c r="E7" s="243" t="str">
        <f>'Rekapitulace stavby'!K6</f>
        <v>Stavební úpravy kuchyně a jídelny, Obránců míru 1714, Přelouč - 2.etapa</v>
      </c>
      <c r="F7" s="244"/>
      <c r="G7" s="244"/>
      <c r="H7" s="244"/>
      <c r="L7" s="19"/>
    </row>
    <row r="8" spans="1:46" s="1" customFormat="1" ht="12" customHeight="1">
      <c r="A8" s="31"/>
      <c r="B8" s="32"/>
      <c r="C8" s="31"/>
      <c r="D8" s="26" t="s">
        <v>93</v>
      </c>
      <c r="E8" s="31"/>
      <c r="F8" s="31"/>
      <c r="G8" s="31"/>
      <c r="H8" s="31"/>
      <c r="I8" s="31"/>
      <c r="J8" s="31"/>
      <c r="K8" s="31"/>
      <c r="L8" s="41"/>
      <c r="S8" s="31"/>
      <c r="T8" s="31"/>
      <c r="U8" s="31"/>
      <c r="V8" s="31"/>
      <c r="W8" s="31"/>
      <c r="X8" s="31"/>
      <c r="Y8" s="31"/>
      <c r="Z8" s="31"/>
      <c r="AA8" s="31"/>
      <c r="AB8" s="31"/>
      <c r="AC8" s="31"/>
      <c r="AD8" s="31"/>
      <c r="AE8" s="31"/>
    </row>
    <row r="9" spans="1:46" s="1" customFormat="1" ht="16.5" customHeight="1">
      <c r="A9" s="31"/>
      <c r="B9" s="32"/>
      <c r="C9" s="31"/>
      <c r="D9" s="31"/>
      <c r="E9" s="240" t="s">
        <v>176</v>
      </c>
      <c r="F9" s="242"/>
      <c r="G9" s="242"/>
      <c r="H9" s="242"/>
      <c r="I9" s="31"/>
      <c r="J9" s="31"/>
      <c r="K9" s="31"/>
      <c r="L9" s="41"/>
      <c r="S9" s="31"/>
      <c r="T9" s="31"/>
      <c r="U9" s="31"/>
      <c r="V9" s="31"/>
      <c r="W9" s="31"/>
      <c r="X9" s="31"/>
      <c r="Y9" s="31"/>
      <c r="Z9" s="31"/>
      <c r="AA9" s="31"/>
      <c r="AB9" s="31"/>
      <c r="AC9" s="31"/>
      <c r="AD9" s="31"/>
      <c r="AE9" s="31"/>
    </row>
    <row r="10" spans="1:46" s="1" customFormat="1">
      <c r="A10" s="31"/>
      <c r="B10" s="32"/>
      <c r="C10" s="31"/>
      <c r="D10" s="31"/>
      <c r="E10" s="31"/>
      <c r="F10" s="31"/>
      <c r="G10" s="31"/>
      <c r="H10" s="31"/>
      <c r="I10" s="31"/>
      <c r="J10" s="31"/>
      <c r="K10" s="31"/>
      <c r="L10" s="41"/>
      <c r="S10" s="31"/>
      <c r="T10" s="31"/>
      <c r="U10" s="31"/>
      <c r="V10" s="31"/>
      <c r="W10" s="31"/>
      <c r="X10" s="31"/>
      <c r="Y10" s="31"/>
      <c r="Z10" s="31"/>
      <c r="AA10" s="31"/>
      <c r="AB10" s="31"/>
      <c r="AC10" s="31"/>
      <c r="AD10" s="31"/>
      <c r="AE10" s="31"/>
    </row>
    <row r="11" spans="1:46" s="1" customFormat="1" ht="12" customHeight="1">
      <c r="A11" s="31"/>
      <c r="B11" s="32"/>
      <c r="C11" s="31"/>
      <c r="D11" s="26" t="s">
        <v>18</v>
      </c>
      <c r="E11" s="31"/>
      <c r="F11" s="24" t="s">
        <v>1</v>
      </c>
      <c r="G11" s="31"/>
      <c r="H11" s="31"/>
      <c r="I11" s="26" t="s">
        <v>19</v>
      </c>
      <c r="J11" s="24" t="s">
        <v>1</v>
      </c>
      <c r="K11" s="31"/>
      <c r="L11" s="41"/>
      <c r="S11" s="31"/>
      <c r="T11" s="31"/>
      <c r="U11" s="31"/>
      <c r="V11" s="31"/>
      <c r="W11" s="31"/>
      <c r="X11" s="31"/>
      <c r="Y11" s="31"/>
      <c r="Z11" s="31"/>
      <c r="AA11" s="31"/>
      <c r="AB11" s="31"/>
      <c r="AC11" s="31"/>
      <c r="AD11" s="31"/>
      <c r="AE11" s="31"/>
    </row>
    <row r="12" spans="1:46" s="1" customFormat="1" ht="12" customHeight="1">
      <c r="A12" s="31"/>
      <c r="B12" s="32"/>
      <c r="C12" s="31"/>
      <c r="D12" s="26" t="s">
        <v>20</v>
      </c>
      <c r="E12" s="31"/>
      <c r="F12" s="24" t="s">
        <v>21</v>
      </c>
      <c r="G12" s="31"/>
      <c r="H12" s="31"/>
      <c r="I12" s="26" t="s">
        <v>22</v>
      </c>
      <c r="J12" s="54" t="str">
        <f>'Rekapitulace stavby'!AN8</f>
        <v>12. 5. 2020</v>
      </c>
      <c r="K12" s="31"/>
      <c r="L12" s="41"/>
      <c r="S12" s="31"/>
      <c r="T12" s="31"/>
      <c r="U12" s="31"/>
      <c r="V12" s="31"/>
      <c r="W12" s="31"/>
      <c r="X12" s="31"/>
      <c r="Y12" s="31"/>
      <c r="Z12" s="31"/>
      <c r="AA12" s="31"/>
      <c r="AB12" s="31"/>
      <c r="AC12" s="31"/>
      <c r="AD12" s="31"/>
      <c r="AE12" s="31"/>
    </row>
    <row r="13" spans="1:46" s="1" customFormat="1" ht="10.9" customHeight="1">
      <c r="A13" s="31"/>
      <c r="B13" s="32"/>
      <c r="C13" s="31"/>
      <c r="D13" s="31"/>
      <c r="E13" s="31"/>
      <c r="F13" s="31"/>
      <c r="G13" s="31"/>
      <c r="H13" s="31"/>
      <c r="I13" s="31"/>
      <c r="J13" s="31"/>
      <c r="K13" s="31"/>
      <c r="L13" s="41"/>
      <c r="S13" s="31"/>
      <c r="T13" s="31"/>
      <c r="U13" s="31"/>
      <c r="V13" s="31"/>
      <c r="W13" s="31"/>
      <c r="X13" s="31"/>
      <c r="Y13" s="31"/>
      <c r="Z13" s="31"/>
      <c r="AA13" s="31"/>
      <c r="AB13" s="31"/>
      <c r="AC13" s="31"/>
      <c r="AD13" s="31"/>
      <c r="AE13" s="31"/>
    </row>
    <row r="14" spans="1:46" s="1" customFormat="1" ht="12" customHeight="1">
      <c r="A14" s="31"/>
      <c r="B14" s="32"/>
      <c r="C14" s="31"/>
      <c r="D14" s="26" t="s">
        <v>24</v>
      </c>
      <c r="E14" s="31"/>
      <c r="F14" s="31"/>
      <c r="G14" s="31"/>
      <c r="H14" s="31"/>
      <c r="I14" s="26" t="s">
        <v>25</v>
      </c>
      <c r="J14" s="24" t="s">
        <v>1</v>
      </c>
      <c r="K14" s="31"/>
      <c r="L14" s="41"/>
      <c r="S14" s="31"/>
      <c r="T14" s="31"/>
      <c r="U14" s="31"/>
      <c r="V14" s="31"/>
      <c r="W14" s="31"/>
      <c r="X14" s="31"/>
      <c r="Y14" s="31"/>
      <c r="Z14" s="31"/>
      <c r="AA14" s="31"/>
      <c r="AB14" s="31"/>
      <c r="AC14" s="31"/>
      <c r="AD14" s="31"/>
      <c r="AE14" s="31"/>
    </row>
    <row r="15" spans="1:46" s="1" customFormat="1" ht="18" customHeight="1">
      <c r="A15" s="31"/>
      <c r="B15" s="32"/>
      <c r="C15" s="31"/>
      <c r="D15" s="31"/>
      <c r="E15" s="24" t="s">
        <v>26</v>
      </c>
      <c r="F15" s="31"/>
      <c r="G15" s="31"/>
      <c r="H15" s="31"/>
      <c r="I15" s="26" t="s">
        <v>27</v>
      </c>
      <c r="J15" s="24" t="s">
        <v>1</v>
      </c>
      <c r="K15" s="31"/>
      <c r="L15" s="41"/>
      <c r="S15" s="31"/>
      <c r="T15" s="31"/>
      <c r="U15" s="31"/>
      <c r="V15" s="31"/>
      <c r="W15" s="31"/>
      <c r="X15" s="31"/>
      <c r="Y15" s="31"/>
      <c r="Z15" s="31"/>
      <c r="AA15" s="31"/>
      <c r="AB15" s="31"/>
      <c r="AC15" s="31"/>
      <c r="AD15" s="31"/>
      <c r="AE15" s="31"/>
    </row>
    <row r="16" spans="1:46" s="1" customFormat="1" ht="6.95" customHeight="1">
      <c r="A16" s="31"/>
      <c r="B16" s="32"/>
      <c r="C16" s="31"/>
      <c r="D16" s="31"/>
      <c r="E16" s="31"/>
      <c r="F16" s="31"/>
      <c r="G16" s="31"/>
      <c r="H16" s="31"/>
      <c r="I16" s="31"/>
      <c r="J16" s="31"/>
      <c r="K16" s="31"/>
      <c r="L16" s="41"/>
      <c r="S16" s="31"/>
      <c r="T16" s="31"/>
      <c r="U16" s="31"/>
      <c r="V16" s="31"/>
      <c r="W16" s="31"/>
      <c r="X16" s="31"/>
      <c r="Y16" s="31"/>
      <c r="Z16" s="31"/>
      <c r="AA16" s="31"/>
      <c r="AB16" s="31"/>
      <c r="AC16" s="31"/>
      <c r="AD16" s="31"/>
      <c r="AE16" s="31"/>
    </row>
    <row r="17" spans="1:31" s="1" customFormat="1" ht="12" customHeight="1">
      <c r="A17" s="31"/>
      <c r="B17" s="32"/>
      <c r="C17" s="31"/>
      <c r="D17" s="26" t="s">
        <v>28</v>
      </c>
      <c r="E17" s="31"/>
      <c r="F17" s="31"/>
      <c r="G17" s="31"/>
      <c r="H17" s="31"/>
      <c r="I17" s="26" t="s">
        <v>25</v>
      </c>
      <c r="J17" s="27" t="str">
        <f>'Rekapitulace stavby'!AN13</f>
        <v>Vyplň údaj</v>
      </c>
      <c r="K17" s="31"/>
      <c r="L17" s="41"/>
      <c r="S17" s="31"/>
      <c r="T17" s="31"/>
      <c r="U17" s="31"/>
      <c r="V17" s="31"/>
      <c r="W17" s="31"/>
      <c r="X17" s="31"/>
      <c r="Y17" s="31"/>
      <c r="Z17" s="31"/>
      <c r="AA17" s="31"/>
      <c r="AB17" s="31"/>
      <c r="AC17" s="31"/>
      <c r="AD17" s="31"/>
      <c r="AE17" s="31"/>
    </row>
    <row r="18" spans="1:31" s="1" customFormat="1" ht="18" customHeight="1">
      <c r="A18" s="31"/>
      <c r="B18" s="32"/>
      <c r="C18" s="31"/>
      <c r="D18" s="31"/>
      <c r="E18" s="245" t="str">
        <f>'Rekapitulace stavby'!E14</f>
        <v>Vyplň údaj</v>
      </c>
      <c r="F18" s="206"/>
      <c r="G18" s="206"/>
      <c r="H18" s="206"/>
      <c r="I18" s="26" t="s">
        <v>27</v>
      </c>
      <c r="J18" s="27" t="str">
        <f>'Rekapitulace stavby'!AN14</f>
        <v>Vyplň údaj</v>
      </c>
      <c r="K18" s="31"/>
      <c r="L18" s="41"/>
      <c r="S18" s="31"/>
      <c r="T18" s="31"/>
      <c r="U18" s="31"/>
      <c r="V18" s="31"/>
      <c r="W18" s="31"/>
      <c r="X18" s="31"/>
      <c r="Y18" s="31"/>
      <c r="Z18" s="31"/>
      <c r="AA18" s="31"/>
      <c r="AB18" s="31"/>
      <c r="AC18" s="31"/>
      <c r="AD18" s="31"/>
      <c r="AE18" s="31"/>
    </row>
    <row r="19" spans="1:31" s="1" customFormat="1" ht="6.95" customHeight="1">
      <c r="A19" s="31"/>
      <c r="B19" s="32"/>
      <c r="C19" s="31"/>
      <c r="D19" s="31"/>
      <c r="E19" s="31"/>
      <c r="F19" s="31"/>
      <c r="G19" s="31"/>
      <c r="H19" s="31"/>
      <c r="I19" s="31"/>
      <c r="J19" s="31"/>
      <c r="K19" s="31"/>
      <c r="L19" s="41"/>
      <c r="S19" s="31"/>
      <c r="T19" s="31"/>
      <c r="U19" s="31"/>
      <c r="V19" s="31"/>
      <c r="W19" s="31"/>
      <c r="X19" s="31"/>
      <c r="Y19" s="31"/>
      <c r="Z19" s="31"/>
      <c r="AA19" s="31"/>
      <c r="AB19" s="31"/>
      <c r="AC19" s="31"/>
      <c r="AD19" s="31"/>
      <c r="AE19" s="31"/>
    </row>
    <row r="20" spans="1:31" s="1" customFormat="1" ht="12" customHeight="1">
      <c r="A20" s="31"/>
      <c r="B20" s="32"/>
      <c r="C20" s="31"/>
      <c r="D20" s="26" t="s">
        <v>30</v>
      </c>
      <c r="E20" s="31"/>
      <c r="F20" s="31"/>
      <c r="G20" s="31"/>
      <c r="H20" s="31"/>
      <c r="I20" s="26" t="s">
        <v>25</v>
      </c>
      <c r="J20" s="24" t="s">
        <v>1</v>
      </c>
      <c r="K20" s="31"/>
      <c r="L20" s="41"/>
      <c r="S20" s="31"/>
      <c r="T20" s="31"/>
      <c r="U20" s="31"/>
      <c r="V20" s="31"/>
      <c r="W20" s="31"/>
      <c r="X20" s="31"/>
      <c r="Y20" s="31"/>
      <c r="Z20" s="31"/>
      <c r="AA20" s="31"/>
      <c r="AB20" s="31"/>
      <c r="AC20" s="31"/>
      <c r="AD20" s="31"/>
      <c r="AE20" s="31"/>
    </row>
    <row r="21" spans="1:31" s="1" customFormat="1" ht="18" customHeight="1">
      <c r="A21" s="31"/>
      <c r="B21" s="32"/>
      <c r="C21" s="31"/>
      <c r="D21" s="31"/>
      <c r="E21" s="24" t="s">
        <v>31</v>
      </c>
      <c r="F21" s="31"/>
      <c r="G21" s="31"/>
      <c r="H21" s="31"/>
      <c r="I21" s="26" t="s">
        <v>27</v>
      </c>
      <c r="J21" s="24" t="s">
        <v>1</v>
      </c>
      <c r="K21" s="31"/>
      <c r="L21" s="41"/>
      <c r="S21" s="31"/>
      <c r="T21" s="31"/>
      <c r="U21" s="31"/>
      <c r="V21" s="31"/>
      <c r="W21" s="31"/>
      <c r="X21" s="31"/>
      <c r="Y21" s="31"/>
      <c r="Z21" s="31"/>
      <c r="AA21" s="31"/>
      <c r="AB21" s="31"/>
      <c r="AC21" s="31"/>
      <c r="AD21" s="31"/>
      <c r="AE21" s="31"/>
    </row>
    <row r="22" spans="1:31" s="1" customFormat="1" ht="6.95" customHeight="1">
      <c r="A22" s="31"/>
      <c r="B22" s="32"/>
      <c r="C22" s="31"/>
      <c r="D22" s="31"/>
      <c r="E22" s="31"/>
      <c r="F22" s="31"/>
      <c r="G22" s="31"/>
      <c r="H22" s="31"/>
      <c r="I22" s="31"/>
      <c r="J22" s="31"/>
      <c r="K22" s="31"/>
      <c r="L22" s="41"/>
      <c r="S22" s="31"/>
      <c r="T22" s="31"/>
      <c r="U22" s="31"/>
      <c r="V22" s="31"/>
      <c r="W22" s="31"/>
      <c r="X22" s="31"/>
      <c r="Y22" s="31"/>
      <c r="Z22" s="31"/>
      <c r="AA22" s="31"/>
      <c r="AB22" s="31"/>
      <c r="AC22" s="31"/>
      <c r="AD22" s="31"/>
      <c r="AE22" s="31"/>
    </row>
    <row r="23" spans="1:31" s="1" customFormat="1" ht="12" customHeight="1">
      <c r="A23" s="31"/>
      <c r="B23" s="32"/>
      <c r="C23" s="31"/>
      <c r="D23" s="26" t="s">
        <v>33</v>
      </c>
      <c r="E23" s="31"/>
      <c r="F23" s="31"/>
      <c r="G23" s="31"/>
      <c r="H23" s="31"/>
      <c r="I23" s="26" t="s">
        <v>25</v>
      </c>
      <c r="J23" s="24" t="s">
        <v>1</v>
      </c>
      <c r="K23" s="31"/>
      <c r="L23" s="41"/>
      <c r="S23" s="31"/>
      <c r="T23" s="31"/>
      <c r="U23" s="31"/>
      <c r="V23" s="31"/>
      <c r="W23" s="31"/>
      <c r="X23" s="31"/>
      <c r="Y23" s="31"/>
      <c r="Z23" s="31"/>
      <c r="AA23" s="31"/>
      <c r="AB23" s="31"/>
      <c r="AC23" s="31"/>
      <c r="AD23" s="31"/>
      <c r="AE23" s="31"/>
    </row>
    <row r="24" spans="1:31" s="1" customFormat="1" ht="18" customHeight="1">
      <c r="A24" s="31"/>
      <c r="B24" s="32"/>
      <c r="C24" s="31"/>
      <c r="D24" s="31"/>
      <c r="E24" s="24" t="s">
        <v>34</v>
      </c>
      <c r="F24" s="31"/>
      <c r="G24" s="31"/>
      <c r="H24" s="31"/>
      <c r="I24" s="26" t="s">
        <v>27</v>
      </c>
      <c r="J24" s="24" t="s">
        <v>1</v>
      </c>
      <c r="K24" s="31"/>
      <c r="L24" s="41"/>
      <c r="S24" s="31"/>
      <c r="T24" s="31"/>
      <c r="U24" s="31"/>
      <c r="V24" s="31"/>
      <c r="W24" s="31"/>
      <c r="X24" s="31"/>
      <c r="Y24" s="31"/>
      <c r="Z24" s="31"/>
      <c r="AA24" s="31"/>
      <c r="AB24" s="31"/>
      <c r="AC24" s="31"/>
      <c r="AD24" s="31"/>
      <c r="AE24" s="31"/>
    </row>
    <row r="25" spans="1:31" s="1" customFormat="1" ht="6.95" customHeight="1">
      <c r="A25" s="31"/>
      <c r="B25" s="32"/>
      <c r="C25" s="31"/>
      <c r="D25" s="31"/>
      <c r="E25" s="31"/>
      <c r="F25" s="31"/>
      <c r="G25" s="31"/>
      <c r="H25" s="31"/>
      <c r="I25" s="31"/>
      <c r="J25" s="31"/>
      <c r="K25" s="31"/>
      <c r="L25" s="41"/>
      <c r="S25" s="31"/>
      <c r="T25" s="31"/>
      <c r="U25" s="31"/>
      <c r="V25" s="31"/>
      <c r="W25" s="31"/>
      <c r="X25" s="31"/>
      <c r="Y25" s="31"/>
      <c r="Z25" s="31"/>
      <c r="AA25" s="31"/>
      <c r="AB25" s="31"/>
      <c r="AC25" s="31"/>
      <c r="AD25" s="31"/>
      <c r="AE25" s="31"/>
    </row>
    <row r="26" spans="1:31" s="1" customFormat="1" ht="12" customHeight="1">
      <c r="A26" s="31"/>
      <c r="B26" s="32"/>
      <c r="C26" s="31"/>
      <c r="D26" s="26" t="s">
        <v>35</v>
      </c>
      <c r="E26" s="31"/>
      <c r="F26" s="31"/>
      <c r="G26" s="31"/>
      <c r="H26" s="31"/>
      <c r="I26" s="31"/>
      <c r="J26" s="31"/>
      <c r="K26" s="31"/>
      <c r="L26" s="41"/>
      <c r="S26" s="31"/>
      <c r="T26" s="31"/>
      <c r="U26" s="31"/>
      <c r="V26" s="31"/>
      <c r="W26" s="31"/>
      <c r="X26" s="31"/>
      <c r="Y26" s="31"/>
      <c r="Z26" s="31"/>
      <c r="AA26" s="31"/>
      <c r="AB26" s="31"/>
      <c r="AC26" s="31"/>
      <c r="AD26" s="31"/>
      <c r="AE26" s="31"/>
    </row>
    <row r="27" spans="1:31" s="7" customFormat="1" ht="16.5" customHeight="1">
      <c r="A27" s="93"/>
      <c r="B27" s="94"/>
      <c r="C27" s="93"/>
      <c r="D27" s="93"/>
      <c r="E27" s="211" t="s">
        <v>1</v>
      </c>
      <c r="F27" s="211"/>
      <c r="G27" s="211"/>
      <c r="H27" s="211"/>
      <c r="I27" s="93"/>
      <c r="J27" s="93"/>
      <c r="K27" s="93"/>
      <c r="L27" s="95"/>
      <c r="S27" s="93"/>
      <c r="T27" s="93"/>
      <c r="U27" s="93"/>
      <c r="V27" s="93"/>
      <c r="W27" s="93"/>
      <c r="X27" s="93"/>
      <c r="Y27" s="93"/>
      <c r="Z27" s="93"/>
      <c r="AA27" s="93"/>
      <c r="AB27" s="93"/>
      <c r="AC27" s="93"/>
      <c r="AD27" s="93"/>
      <c r="AE27" s="93"/>
    </row>
    <row r="28" spans="1:31" s="1" customFormat="1" ht="6.95" customHeight="1">
      <c r="A28" s="31"/>
      <c r="B28" s="32"/>
      <c r="C28" s="31"/>
      <c r="D28" s="31"/>
      <c r="E28" s="31"/>
      <c r="F28" s="31"/>
      <c r="G28" s="31"/>
      <c r="H28" s="31"/>
      <c r="I28" s="31"/>
      <c r="J28" s="31"/>
      <c r="K28" s="31"/>
      <c r="L28" s="41"/>
      <c r="S28" s="31"/>
      <c r="T28" s="31"/>
      <c r="U28" s="31"/>
      <c r="V28" s="31"/>
      <c r="W28" s="31"/>
      <c r="X28" s="31"/>
      <c r="Y28" s="31"/>
      <c r="Z28" s="31"/>
      <c r="AA28" s="31"/>
      <c r="AB28" s="31"/>
      <c r="AC28" s="31"/>
      <c r="AD28" s="31"/>
      <c r="AE28" s="31"/>
    </row>
    <row r="29" spans="1:31" s="1" customFormat="1" ht="6.95"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1" customFormat="1" ht="25.35" customHeight="1">
      <c r="A30" s="31"/>
      <c r="B30" s="32"/>
      <c r="C30" s="31"/>
      <c r="D30" s="96" t="s">
        <v>37</v>
      </c>
      <c r="E30" s="31"/>
      <c r="F30" s="31"/>
      <c r="G30" s="31"/>
      <c r="H30" s="31"/>
      <c r="I30" s="31"/>
      <c r="J30" s="70">
        <f>ROUND(J142, 2)</f>
        <v>4671557.0199999996</v>
      </c>
      <c r="K30" s="31"/>
      <c r="L30" s="41"/>
      <c r="S30" s="31"/>
      <c r="T30" s="31"/>
      <c r="U30" s="31"/>
      <c r="V30" s="31"/>
      <c r="W30" s="31"/>
      <c r="X30" s="31"/>
      <c r="Y30" s="31"/>
      <c r="Z30" s="31"/>
      <c r="AA30" s="31"/>
      <c r="AB30" s="31"/>
      <c r="AC30" s="31"/>
      <c r="AD30" s="31"/>
      <c r="AE30" s="31"/>
    </row>
    <row r="31" spans="1:31" s="1" customFormat="1" ht="6.95"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1" customFormat="1" ht="14.45" customHeight="1">
      <c r="A32" s="31"/>
      <c r="B32" s="32"/>
      <c r="C32" s="31"/>
      <c r="D32" s="31"/>
      <c r="E32" s="31"/>
      <c r="F32" s="35" t="s">
        <v>39</v>
      </c>
      <c r="G32" s="31"/>
      <c r="H32" s="31"/>
      <c r="I32" s="35" t="s">
        <v>38</v>
      </c>
      <c r="J32" s="35" t="s">
        <v>40</v>
      </c>
      <c r="K32" s="31"/>
      <c r="L32" s="41"/>
      <c r="S32" s="31"/>
      <c r="T32" s="31"/>
      <c r="U32" s="31"/>
      <c r="V32" s="31"/>
      <c r="W32" s="31"/>
      <c r="X32" s="31"/>
      <c r="Y32" s="31"/>
      <c r="Z32" s="31"/>
      <c r="AA32" s="31"/>
      <c r="AB32" s="31"/>
      <c r="AC32" s="31"/>
      <c r="AD32" s="31"/>
      <c r="AE32" s="31"/>
    </row>
    <row r="33" spans="1:31" s="1" customFormat="1" ht="14.45" customHeight="1">
      <c r="A33" s="31"/>
      <c r="B33" s="32"/>
      <c r="C33" s="31"/>
      <c r="D33" s="97" t="s">
        <v>41</v>
      </c>
      <c r="E33" s="26" t="s">
        <v>42</v>
      </c>
      <c r="F33" s="98">
        <f>ROUND((SUM(BE142:BE613)),  2)</f>
        <v>4671557.0199999996</v>
      </c>
      <c r="G33" s="31"/>
      <c r="H33" s="31"/>
      <c r="I33" s="99">
        <v>0.21</v>
      </c>
      <c r="J33" s="98">
        <f>ROUND(((SUM(BE142:BE613))*I33),  2)</f>
        <v>981026.97</v>
      </c>
      <c r="K33" s="31"/>
      <c r="L33" s="41"/>
      <c r="S33" s="31"/>
      <c r="T33" s="31"/>
      <c r="U33" s="31"/>
      <c r="V33" s="31"/>
      <c r="W33" s="31"/>
      <c r="X33" s="31"/>
      <c r="Y33" s="31"/>
      <c r="Z33" s="31"/>
      <c r="AA33" s="31"/>
      <c r="AB33" s="31"/>
      <c r="AC33" s="31"/>
      <c r="AD33" s="31"/>
      <c r="AE33" s="31"/>
    </row>
    <row r="34" spans="1:31" s="1" customFormat="1" ht="14.45" customHeight="1">
      <c r="A34" s="31"/>
      <c r="B34" s="32"/>
      <c r="C34" s="31"/>
      <c r="D34" s="31"/>
      <c r="E34" s="26" t="s">
        <v>43</v>
      </c>
      <c r="F34" s="98">
        <f>ROUND((SUM(BF142:BF613)),  2)</f>
        <v>0</v>
      </c>
      <c r="G34" s="31"/>
      <c r="H34" s="31"/>
      <c r="I34" s="99">
        <v>0.15</v>
      </c>
      <c r="J34" s="98">
        <f>ROUND(((SUM(BF142:BF613))*I34),  2)</f>
        <v>0</v>
      </c>
      <c r="K34" s="31"/>
      <c r="L34" s="41"/>
      <c r="S34" s="31"/>
      <c r="T34" s="31"/>
      <c r="U34" s="31"/>
      <c r="V34" s="31"/>
      <c r="W34" s="31"/>
      <c r="X34" s="31"/>
      <c r="Y34" s="31"/>
      <c r="Z34" s="31"/>
      <c r="AA34" s="31"/>
      <c r="AB34" s="31"/>
      <c r="AC34" s="31"/>
      <c r="AD34" s="31"/>
      <c r="AE34" s="31"/>
    </row>
    <row r="35" spans="1:31" s="1" customFormat="1" ht="14.45" hidden="1" customHeight="1">
      <c r="A35" s="31"/>
      <c r="B35" s="32"/>
      <c r="C35" s="31"/>
      <c r="D35" s="31"/>
      <c r="E35" s="26" t="s">
        <v>44</v>
      </c>
      <c r="F35" s="98">
        <f>ROUND((SUM(BG142:BG613)),  2)</f>
        <v>0</v>
      </c>
      <c r="G35" s="31"/>
      <c r="H35" s="31"/>
      <c r="I35" s="99">
        <v>0.21</v>
      </c>
      <c r="J35" s="98">
        <f>0</f>
        <v>0</v>
      </c>
      <c r="K35" s="31"/>
      <c r="L35" s="41"/>
      <c r="S35" s="31"/>
      <c r="T35" s="31"/>
      <c r="U35" s="31"/>
      <c r="V35" s="31"/>
      <c r="W35" s="31"/>
      <c r="X35" s="31"/>
      <c r="Y35" s="31"/>
      <c r="Z35" s="31"/>
      <c r="AA35" s="31"/>
      <c r="AB35" s="31"/>
      <c r="AC35" s="31"/>
      <c r="AD35" s="31"/>
      <c r="AE35" s="31"/>
    </row>
    <row r="36" spans="1:31" s="1" customFormat="1" ht="14.45" hidden="1" customHeight="1">
      <c r="A36" s="31"/>
      <c r="B36" s="32"/>
      <c r="C36" s="31"/>
      <c r="D36" s="31"/>
      <c r="E36" s="26" t="s">
        <v>45</v>
      </c>
      <c r="F36" s="98">
        <f>ROUND((SUM(BH142:BH613)),  2)</f>
        <v>0</v>
      </c>
      <c r="G36" s="31"/>
      <c r="H36" s="31"/>
      <c r="I36" s="99">
        <v>0.15</v>
      </c>
      <c r="J36" s="98">
        <f>0</f>
        <v>0</v>
      </c>
      <c r="K36" s="31"/>
      <c r="L36" s="41"/>
      <c r="S36" s="31"/>
      <c r="T36" s="31"/>
      <c r="U36" s="31"/>
      <c r="V36" s="31"/>
      <c r="W36" s="31"/>
      <c r="X36" s="31"/>
      <c r="Y36" s="31"/>
      <c r="Z36" s="31"/>
      <c r="AA36" s="31"/>
      <c r="AB36" s="31"/>
      <c r="AC36" s="31"/>
      <c r="AD36" s="31"/>
      <c r="AE36" s="31"/>
    </row>
    <row r="37" spans="1:31" s="1" customFormat="1" ht="14.45" hidden="1" customHeight="1">
      <c r="A37" s="31"/>
      <c r="B37" s="32"/>
      <c r="C37" s="31"/>
      <c r="D37" s="31"/>
      <c r="E37" s="26" t="s">
        <v>46</v>
      </c>
      <c r="F37" s="98">
        <f>ROUND((SUM(BI142:BI613)),  2)</f>
        <v>0</v>
      </c>
      <c r="G37" s="31"/>
      <c r="H37" s="31"/>
      <c r="I37" s="99">
        <v>0</v>
      </c>
      <c r="J37" s="98">
        <f>0</f>
        <v>0</v>
      </c>
      <c r="K37" s="31"/>
      <c r="L37" s="41"/>
      <c r="S37" s="31"/>
      <c r="T37" s="31"/>
      <c r="U37" s="31"/>
      <c r="V37" s="31"/>
      <c r="W37" s="31"/>
      <c r="X37" s="31"/>
      <c r="Y37" s="31"/>
      <c r="Z37" s="31"/>
      <c r="AA37" s="31"/>
      <c r="AB37" s="31"/>
      <c r="AC37" s="31"/>
      <c r="AD37" s="31"/>
      <c r="AE37" s="31"/>
    </row>
    <row r="38" spans="1:31" s="1" customFormat="1" ht="6.95"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1" customFormat="1" ht="25.35" customHeight="1">
      <c r="A39" s="31"/>
      <c r="B39" s="32"/>
      <c r="C39" s="100"/>
      <c r="D39" s="101" t="s">
        <v>47</v>
      </c>
      <c r="E39" s="59"/>
      <c r="F39" s="59"/>
      <c r="G39" s="102" t="s">
        <v>48</v>
      </c>
      <c r="H39" s="103" t="s">
        <v>49</v>
      </c>
      <c r="I39" s="59"/>
      <c r="J39" s="104">
        <f>SUM(J30:J37)</f>
        <v>5652583.9899999993</v>
      </c>
      <c r="K39" s="105"/>
      <c r="L39" s="41"/>
      <c r="S39" s="31"/>
      <c r="T39" s="31"/>
      <c r="U39" s="31"/>
      <c r="V39" s="31"/>
      <c r="W39" s="31"/>
      <c r="X39" s="31"/>
      <c r="Y39" s="31"/>
      <c r="Z39" s="31"/>
      <c r="AA39" s="31"/>
      <c r="AB39" s="31"/>
      <c r="AC39" s="31"/>
      <c r="AD39" s="31"/>
      <c r="AE39" s="31"/>
    </row>
    <row r="40" spans="1:31" s="1" customFormat="1" ht="14.45"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ht="14.45" customHeight="1">
      <c r="B41" s="19"/>
      <c r="L41" s="19"/>
    </row>
    <row r="42" spans="1:31" ht="14.45" customHeight="1">
      <c r="B42" s="19"/>
      <c r="L42" s="19"/>
    </row>
    <row r="43" spans="1:31" ht="14.45" customHeight="1">
      <c r="B43" s="19"/>
      <c r="L43" s="19"/>
    </row>
    <row r="44" spans="1:31" ht="14.45" customHeight="1">
      <c r="B44" s="19"/>
      <c r="L44" s="19"/>
    </row>
    <row r="45" spans="1:31" ht="14.45" customHeight="1">
      <c r="B45" s="19"/>
      <c r="L45" s="19"/>
    </row>
    <row r="46" spans="1:31" ht="14.45" customHeight="1">
      <c r="B46" s="19"/>
      <c r="L46" s="19"/>
    </row>
    <row r="47" spans="1:31" ht="14.45" customHeight="1">
      <c r="B47" s="19"/>
      <c r="L47" s="19"/>
    </row>
    <row r="48" spans="1:31" ht="14.45" customHeight="1">
      <c r="B48" s="19"/>
      <c r="L48" s="19"/>
    </row>
    <row r="49" spans="1:31" ht="14.45" customHeight="1">
      <c r="B49" s="19"/>
      <c r="L49" s="19"/>
    </row>
    <row r="50" spans="1:31" s="1" customFormat="1" ht="14.45"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1" customFormat="1" ht="12.75">
      <c r="A61" s="31"/>
      <c r="B61" s="32"/>
      <c r="C61" s="31"/>
      <c r="D61" s="44" t="s">
        <v>52</v>
      </c>
      <c r="E61" s="34"/>
      <c r="F61" s="106" t="s">
        <v>53</v>
      </c>
      <c r="G61" s="44" t="s">
        <v>52</v>
      </c>
      <c r="H61" s="34"/>
      <c r="I61" s="34"/>
      <c r="J61" s="107"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1" customFormat="1" ht="12.75">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1" customFormat="1" ht="12.75">
      <c r="A76" s="31"/>
      <c r="B76" s="32"/>
      <c r="C76" s="31"/>
      <c r="D76" s="44" t="s">
        <v>52</v>
      </c>
      <c r="E76" s="34"/>
      <c r="F76" s="106" t="s">
        <v>53</v>
      </c>
      <c r="G76" s="44" t="s">
        <v>52</v>
      </c>
      <c r="H76" s="34"/>
      <c r="I76" s="34"/>
      <c r="J76" s="107" t="s">
        <v>53</v>
      </c>
      <c r="K76" s="34"/>
      <c r="L76" s="41"/>
      <c r="S76" s="31"/>
      <c r="T76" s="31"/>
      <c r="U76" s="31"/>
      <c r="V76" s="31"/>
      <c r="W76" s="31"/>
      <c r="X76" s="31"/>
      <c r="Y76" s="31"/>
      <c r="Z76" s="31"/>
      <c r="AA76" s="31"/>
      <c r="AB76" s="31"/>
      <c r="AC76" s="31"/>
      <c r="AD76" s="31"/>
      <c r="AE76" s="31"/>
    </row>
    <row r="77" spans="1:31" s="1" customFormat="1" ht="14.45"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1" customFormat="1" ht="6.95"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1" customFormat="1" ht="24.95" customHeight="1">
      <c r="A82" s="31"/>
      <c r="B82" s="32"/>
      <c r="C82" s="20" t="s">
        <v>95</v>
      </c>
      <c r="D82" s="31"/>
      <c r="E82" s="31"/>
      <c r="F82" s="31"/>
      <c r="G82" s="31"/>
      <c r="H82" s="31"/>
      <c r="I82" s="31"/>
      <c r="J82" s="31"/>
      <c r="K82" s="31"/>
      <c r="L82" s="41"/>
      <c r="S82" s="31"/>
      <c r="T82" s="31"/>
      <c r="U82" s="31"/>
      <c r="V82" s="31"/>
      <c r="W82" s="31"/>
      <c r="X82" s="31"/>
      <c r="Y82" s="31"/>
      <c r="Z82" s="31"/>
      <c r="AA82" s="31"/>
      <c r="AB82" s="31"/>
      <c r="AC82" s="31"/>
      <c r="AD82" s="31"/>
      <c r="AE82" s="31"/>
    </row>
    <row r="83" spans="1:47" s="1" customFormat="1" ht="6.95"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1"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1" customFormat="1" ht="16.5" customHeight="1">
      <c r="A85" s="31"/>
      <c r="B85" s="32"/>
      <c r="C85" s="31"/>
      <c r="D85" s="31"/>
      <c r="E85" s="243" t="str">
        <f>E7</f>
        <v>Stavební úpravy kuchyně a jídelny, Obránců míru 1714, Přelouč - 2.etapa</v>
      </c>
      <c r="F85" s="244"/>
      <c r="G85" s="244"/>
      <c r="H85" s="244"/>
      <c r="I85" s="31"/>
      <c r="J85" s="31"/>
      <c r="K85" s="31"/>
      <c r="L85" s="41"/>
      <c r="S85" s="31"/>
      <c r="T85" s="31"/>
      <c r="U85" s="31"/>
      <c r="V85" s="31"/>
      <c r="W85" s="31"/>
      <c r="X85" s="31"/>
      <c r="Y85" s="31"/>
      <c r="Z85" s="31"/>
      <c r="AA85" s="31"/>
      <c r="AB85" s="31"/>
      <c r="AC85" s="31"/>
      <c r="AD85" s="31"/>
      <c r="AE85" s="31"/>
    </row>
    <row r="86" spans="1:47" s="1" customFormat="1" ht="12" customHeight="1">
      <c r="A86" s="31"/>
      <c r="B86" s="32"/>
      <c r="C86" s="26" t="s">
        <v>93</v>
      </c>
      <c r="D86" s="31"/>
      <c r="E86" s="31"/>
      <c r="F86" s="31"/>
      <c r="G86" s="31"/>
      <c r="H86" s="31"/>
      <c r="I86" s="31"/>
      <c r="J86" s="31"/>
      <c r="K86" s="31"/>
      <c r="L86" s="41"/>
      <c r="S86" s="31"/>
      <c r="T86" s="31"/>
      <c r="U86" s="31"/>
      <c r="V86" s="31"/>
      <c r="W86" s="31"/>
      <c r="X86" s="31"/>
      <c r="Y86" s="31"/>
      <c r="Z86" s="31"/>
      <c r="AA86" s="31"/>
      <c r="AB86" s="31"/>
      <c r="AC86" s="31"/>
      <c r="AD86" s="31"/>
      <c r="AE86" s="31"/>
    </row>
    <row r="87" spans="1:47" s="1" customFormat="1" ht="16.5" customHeight="1">
      <c r="A87" s="31"/>
      <c r="B87" s="32"/>
      <c r="C87" s="31"/>
      <c r="D87" s="31"/>
      <c r="E87" s="240" t="str">
        <f>E9</f>
        <v>01 - SO 02 Stavební úpravy 2. NP – varna se zázemím</v>
      </c>
      <c r="F87" s="242"/>
      <c r="G87" s="242"/>
      <c r="H87" s="242"/>
      <c r="I87" s="31"/>
      <c r="J87" s="31"/>
      <c r="K87" s="31"/>
      <c r="L87" s="41"/>
      <c r="S87" s="31"/>
      <c r="T87" s="31"/>
      <c r="U87" s="31"/>
      <c r="V87" s="31"/>
      <c r="W87" s="31"/>
      <c r="X87" s="31"/>
      <c r="Y87" s="31"/>
      <c r="Z87" s="31"/>
      <c r="AA87" s="31"/>
      <c r="AB87" s="31"/>
      <c r="AC87" s="31"/>
      <c r="AD87" s="31"/>
      <c r="AE87" s="31"/>
    </row>
    <row r="88" spans="1:47" s="1" customFormat="1" ht="6.95"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1" customFormat="1" ht="12" customHeight="1">
      <c r="A89" s="31"/>
      <c r="B89" s="32"/>
      <c r="C89" s="26" t="s">
        <v>20</v>
      </c>
      <c r="D89" s="31"/>
      <c r="E89" s="31"/>
      <c r="F89" s="24" t="str">
        <f>F12</f>
        <v xml:space="preserve"> </v>
      </c>
      <c r="G89" s="31"/>
      <c r="H89" s="31"/>
      <c r="I89" s="26" t="s">
        <v>22</v>
      </c>
      <c r="J89" s="54" t="str">
        <f>IF(J12="","",J12)</f>
        <v>12. 5. 2020</v>
      </c>
      <c r="K89" s="31"/>
      <c r="L89" s="41"/>
      <c r="S89" s="31"/>
      <c r="T89" s="31"/>
      <c r="U89" s="31"/>
      <c r="V89" s="31"/>
      <c r="W89" s="31"/>
      <c r="X89" s="31"/>
      <c r="Y89" s="31"/>
      <c r="Z89" s="31"/>
      <c r="AA89" s="31"/>
      <c r="AB89" s="31"/>
      <c r="AC89" s="31"/>
      <c r="AD89" s="31"/>
      <c r="AE89" s="31"/>
    </row>
    <row r="90" spans="1:47" s="1" customFormat="1" ht="6.95"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47" s="1" customFormat="1" ht="25.7" customHeight="1">
      <c r="A91" s="31"/>
      <c r="B91" s="32"/>
      <c r="C91" s="26" t="s">
        <v>24</v>
      </c>
      <c r="D91" s="31"/>
      <c r="E91" s="31"/>
      <c r="F91" s="24" t="str">
        <f>E15</f>
        <v>Město Přelouč</v>
      </c>
      <c r="G91" s="31"/>
      <c r="H91" s="31"/>
      <c r="I91" s="26" t="s">
        <v>30</v>
      </c>
      <c r="J91" s="29" t="str">
        <f>E21</f>
        <v>Ing. Vítězslav Vomočil Pardubice</v>
      </c>
      <c r="K91" s="31"/>
      <c r="L91" s="41"/>
      <c r="S91" s="31"/>
      <c r="T91" s="31"/>
      <c r="U91" s="31"/>
      <c r="V91" s="31"/>
      <c r="W91" s="31"/>
      <c r="X91" s="31"/>
      <c r="Y91" s="31"/>
      <c r="Z91" s="31"/>
      <c r="AA91" s="31"/>
      <c r="AB91" s="31"/>
      <c r="AC91" s="31"/>
      <c r="AD91" s="31"/>
      <c r="AE91" s="31"/>
    </row>
    <row r="92" spans="1:47" s="1" customFormat="1" ht="15.2" customHeight="1">
      <c r="A92" s="31"/>
      <c r="B92" s="32"/>
      <c r="C92" s="26" t="s">
        <v>28</v>
      </c>
      <c r="D92" s="31"/>
      <c r="E92" s="31"/>
      <c r="F92" s="24" t="str">
        <f>IF(E18="","",E18)</f>
        <v>Vyplň údaj</v>
      </c>
      <c r="G92" s="31"/>
      <c r="H92" s="31"/>
      <c r="I92" s="26" t="s">
        <v>33</v>
      </c>
      <c r="J92" s="29" t="str">
        <f>E24</f>
        <v>Vojtěch</v>
      </c>
      <c r="K92" s="31"/>
      <c r="L92" s="41"/>
      <c r="S92" s="31"/>
      <c r="T92" s="31"/>
      <c r="U92" s="31"/>
      <c r="V92" s="31"/>
      <c r="W92" s="31"/>
      <c r="X92" s="31"/>
      <c r="Y92" s="31"/>
      <c r="Z92" s="31"/>
      <c r="AA92" s="31"/>
      <c r="AB92" s="31"/>
      <c r="AC92" s="31"/>
      <c r="AD92" s="31"/>
      <c r="AE92" s="31"/>
    </row>
    <row r="93" spans="1:47" s="1"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1" customFormat="1" ht="29.25" customHeight="1">
      <c r="A94" s="31"/>
      <c r="B94" s="32"/>
      <c r="C94" s="108" t="s">
        <v>96</v>
      </c>
      <c r="D94" s="100"/>
      <c r="E94" s="100"/>
      <c r="F94" s="100"/>
      <c r="G94" s="100"/>
      <c r="H94" s="100"/>
      <c r="I94" s="100"/>
      <c r="J94" s="109" t="s">
        <v>97</v>
      </c>
      <c r="K94" s="100"/>
      <c r="L94" s="41"/>
      <c r="S94" s="31"/>
      <c r="T94" s="31"/>
      <c r="U94" s="31"/>
      <c r="V94" s="31"/>
      <c r="W94" s="31"/>
      <c r="X94" s="31"/>
      <c r="Y94" s="31"/>
      <c r="Z94" s="31"/>
      <c r="AA94" s="31"/>
      <c r="AB94" s="31"/>
      <c r="AC94" s="31"/>
      <c r="AD94" s="31"/>
      <c r="AE94" s="31"/>
    </row>
    <row r="95" spans="1:47" s="1"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47" s="1" customFormat="1" ht="22.9" customHeight="1">
      <c r="A96" s="31"/>
      <c r="B96" s="32"/>
      <c r="C96" s="110" t="s">
        <v>98</v>
      </c>
      <c r="D96" s="31"/>
      <c r="E96" s="31"/>
      <c r="F96" s="31"/>
      <c r="G96" s="31"/>
      <c r="H96" s="31"/>
      <c r="I96" s="31"/>
      <c r="J96" s="70">
        <f>J142</f>
        <v>4671557.0200000005</v>
      </c>
      <c r="K96" s="31"/>
      <c r="L96" s="41"/>
      <c r="S96" s="31"/>
      <c r="T96" s="31"/>
      <c r="U96" s="31"/>
      <c r="V96" s="31"/>
      <c r="W96" s="31"/>
      <c r="X96" s="31"/>
      <c r="Y96" s="31"/>
      <c r="Z96" s="31"/>
      <c r="AA96" s="31"/>
      <c r="AB96" s="31"/>
      <c r="AC96" s="31"/>
      <c r="AD96" s="31"/>
      <c r="AE96" s="31"/>
      <c r="AU96" s="16" t="s">
        <v>99</v>
      </c>
    </row>
    <row r="97" spans="2:12" s="8" customFormat="1" ht="24.95" customHeight="1">
      <c r="B97" s="111"/>
      <c r="D97" s="112" t="s">
        <v>177</v>
      </c>
      <c r="E97" s="113"/>
      <c r="F97" s="113"/>
      <c r="G97" s="113"/>
      <c r="H97" s="113"/>
      <c r="I97" s="113"/>
      <c r="J97" s="114">
        <f>J143</f>
        <v>1474001.56</v>
      </c>
      <c r="L97" s="111"/>
    </row>
    <row r="98" spans="2:12" s="9" customFormat="1" ht="19.899999999999999" customHeight="1">
      <c r="B98" s="115"/>
      <c r="D98" s="116" t="s">
        <v>178</v>
      </c>
      <c r="E98" s="117"/>
      <c r="F98" s="117"/>
      <c r="G98" s="117"/>
      <c r="H98" s="117"/>
      <c r="I98" s="117"/>
      <c r="J98" s="118">
        <f>J144</f>
        <v>117351.62</v>
      </c>
      <c r="L98" s="115"/>
    </row>
    <row r="99" spans="2:12" s="9" customFormat="1" ht="19.899999999999999" customHeight="1">
      <c r="B99" s="115"/>
      <c r="D99" s="116" t="s">
        <v>179</v>
      </c>
      <c r="E99" s="117"/>
      <c r="F99" s="117"/>
      <c r="G99" s="117"/>
      <c r="H99" s="117"/>
      <c r="I99" s="117"/>
      <c r="J99" s="118">
        <f>J173</f>
        <v>3611.56</v>
      </c>
      <c r="L99" s="115"/>
    </row>
    <row r="100" spans="2:12" s="9" customFormat="1" ht="19.899999999999999" customHeight="1">
      <c r="B100" s="115"/>
      <c r="D100" s="116" t="s">
        <v>180</v>
      </c>
      <c r="E100" s="117"/>
      <c r="F100" s="117"/>
      <c r="G100" s="117"/>
      <c r="H100" s="117"/>
      <c r="I100" s="117"/>
      <c r="J100" s="118">
        <f>J180</f>
        <v>146448.66</v>
      </c>
      <c r="L100" s="115"/>
    </row>
    <row r="101" spans="2:12" s="9" customFormat="1" ht="19.899999999999999" customHeight="1">
      <c r="B101" s="115"/>
      <c r="D101" s="116" t="s">
        <v>181</v>
      </c>
      <c r="E101" s="117"/>
      <c r="F101" s="117"/>
      <c r="G101" s="117"/>
      <c r="H101" s="117"/>
      <c r="I101" s="117"/>
      <c r="J101" s="118">
        <f>J198</f>
        <v>357288.73000000004</v>
      </c>
      <c r="L101" s="115"/>
    </row>
    <row r="102" spans="2:12" s="9" customFormat="1" ht="19.899999999999999" customHeight="1">
      <c r="B102" s="115"/>
      <c r="D102" s="116" t="s">
        <v>182</v>
      </c>
      <c r="E102" s="117"/>
      <c r="F102" s="117"/>
      <c r="G102" s="117"/>
      <c r="H102" s="117"/>
      <c r="I102" s="117"/>
      <c r="J102" s="118">
        <f>J247</f>
        <v>57780.23</v>
      </c>
      <c r="L102" s="115"/>
    </row>
    <row r="103" spans="2:12" s="9" customFormat="1" ht="19.899999999999999" customHeight="1">
      <c r="B103" s="115"/>
      <c r="D103" s="116" t="s">
        <v>183</v>
      </c>
      <c r="E103" s="117"/>
      <c r="F103" s="117"/>
      <c r="G103" s="117"/>
      <c r="H103" s="117"/>
      <c r="I103" s="117"/>
      <c r="J103" s="118">
        <f>J254</f>
        <v>201615.35999999996</v>
      </c>
      <c r="L103" s="115"/>
    </row>
    <row r="104" spans="2:12" s="9" customFormat="1" ht="19.899999999999999" customHeight="1">
      <c r="B104" s="115"/>
      <c r="D104" s="116" t="s">
        <v>184</v>
      </c>
      <c r="E104" s="117"/>
      <c r="F104" s="117"/>
      <c r="G104" s="117"/>
      <c r="H104" s="117"/>
      <c r="I104" s="117"/>
      <c r="J104" s="118">
        <f>J331</f>
        <v>472466.14999999997</v>
      </c>
      <c r="L104" s="115"/>
    </row>
    <row r="105" spans="2:12" s="9" customFormat="1" ht="19.899999999999999" customHeight="1">
      <c r="B105" s="115"/>
      <c r="D105" s="116" t="s">
        <v>185</v>
      </c>
      <c r="E105" s="117"/>
      <c r="F105" s="117"/>
      <c r="G105" s="117"/>
      <c r="H105" s="117"/>
      <c r="I105" s="117"/>
      <c r="J105" s="118">
        <f>J340</f>
        <v>117439.25</v>
      </c>
      <c r="L105" s="115"/>
    </row>
    <row r="106" spans="2:12" s="8" customFormat="1" ht="24.95" customHeight="1">
      <c r="B106" s="111"/>
      <c r="D106" s="112" t="s">
        <v>186</v>
      </c>
      <c r="E106" s="113"/>
      <c r="F106" s="113"/>
      <c r="G106" s="113"/>
      <c r="H106" s="113"/>
      <c r="I106" s="113"/>
      <c r="J106" s="114">
        <f>J342</f>
        <v>3197555.4600000004</v>
      </c>
      <c r="L106" s="111"/>
    </row>
    <row r="107" spans="2:12" s="9" customFormat="1" ht="19.899999999999999" customHeight="1">
      <c r="B107" s="115"/>
      <c r="D107" s="116" t="s">
        <v>187</v>
      </c>
      <c r="E107" s="117"/>
      <c r="F107" s="117"/>
      <c r="G107" s="117"/>
      <c r="H107" s="117"/>
      <c r="I107" s="117"/>
      <c r="J107" s="118">
        <f>J343</f>
        <v>170956.09</v>
      </c>
      <c r="L107" s="115"/>
    </row>
    <row r="108" spans="2:12" s="9" customFormat="1" ht="19.899999999999999" customHeight="1">
      <c r="B108" s="115"/>
      <c r="D108" s="116" t="s">
        <v>188</v>
      </c>
      <c r="E108" s="117"/>
      <c r="F108" s="117"/>
      <c r="G108" s="117"/>
      <c r="H108" s="117"/>
      <c r="I108" s="117"/>
      <c r="J108" s="118">
        <f>J350</f>
        <v>282333.82</v>
      </c>
      <c r="L108" s="115"/>
    </row>
    <row r="109" spans="2:12" s="9" customFormat="1" ht="19.899999999999999" customHeight="1">
      <c r="B109" s="115"/>
      <c r="D109" s="116" t="s">
        <v>189</v>
      </c>
      <c r="E109" s="117"/>
      <c r="F109" s="117"/>
      <c r="G109" s="117"/>
      <c r="H109" s="117"/>
      <c r="I109" s="117"/>
      <c r="J109" s="118">
        <f>J352</f>
        <v>29716.880000000001</v>
      </c>
      <c r="L109" s="115"/>
    </row>
    <row r="110" spans="2:12" s="9" customFormat="1" ht="19.899999999999999" customHeight="1">
      <c r="B110" s="115"/>
      <c r="D110" s="116" t="s">
        <v>190</v>
      </c>
      <c r="E110" s="117"/>
      <c r="F110" s="117"/>
      <c r="G110" s="117"/>
      <c r="H110" s="117"/>
      <c r="I110" s="117"/>
      <c r="J110" s="118">
        <f>J354</f>
        <v>134447.51999999999</v>
      </c>
      <c r="L110" s="115"/>
    </row>
    <row r="111" spans="2:12" s="9" customFormat="1" ht="19.899999999999999" customHeight="1">
      <c r="B111" s="115"/>
      <c r="D111" s="116" t="s">
        <v>191</v>
      </c>
      <c r="E111" s="117"/>
      <c r="F111" s="117"/>
      <c r="G111" s="117"/>
      <c r="H111" s="117"/>
      <c r="I111" s="117"/>
      <c r="J111" s="118">
        <f>J356</f>
        <v>808440.53</v>
      </c>
      <c r="L111" s="115"/>
    </row>
    <row r="112" spans="2:12" s="9" customFormat="1" ht="19.899999999999999" customHeight="1">
      <c r="B112" s="115"/>
      <c r="D112" s="116" t="s">
        <v>192</v>
      </c>
      <c r="E112" s="117"/>
      <c r="F112" s="117"/>
      <c r="G112" s="117"/>
      <c r="H112" s="117"/>
      <c r="I112" s="117"/>
      <c r="J112" s="118">
        <f>J358</f>
        <v>303716.45</v>
      </c>
      <c r="L112" s="115"/>
    </row>
    <row r="113" spans="1:31" s="9" customFormat="1" ht="19.899999999999999" customHeight="1">
      <c r="B113" s="115"/>
      <c r="D113" s="116" t="s">
        <v>193</v>
      </c>
      <c r="E113" s="117"/>
      <c r="F113" s="117"/>
      <c r="G113" s="117"/>
      <c r="H113" s="117"/>
      <c r="I113" s="117"/>
      <c r="J113" s="118">
        <f>J362</f>
        <v>155084</v>
      </c>
      <c r="L113" s="115"/>
    </row>
    <row r="114" spans="1:31" s="9" customFormat="1" ht="19.899999999999999" customHeight="1">
      <c r="B114" s="115"/>
      <c r="D114" s="116" t="s">
        <v>194</v>
      </c>
      <c r="E114" s="117"/>
      <c r="F114" s="117"/>
      <c r="G114" s="117"/>
      <c r="H114" s="117"/>
      <c r="I114" s="117"/>
      <c r="J114" s="118">
        <f>J364</f>
        <v>39420.969999999994</v>
      </c>
      <c r="L114" s="115"/>
    </row>
    <row r="115" spans="1:31" s="9" customFormat="1" ht="19.899999999999999" customHeight="1">
      <c r="B115" s="115"/>
      <c r="D115" s="116" t="s">
        <v>195</v>
      </c>
      <c r="E115" s="117"/>
      <c r="F115" s="117"/>
      <c r="G115" s="117"/>
      <c r="H115" s="117"/>
      <c r="I115" s="117"/>
      <c r="J115" s="118">
        <f>J371</f>
        <v>136520.84000000003</v>
      </c>
      <c r="L115" s="115"/>
    </row>
    <row r="116" spans="1:31" s="9" customFormat="1" ht="19.899999999999999" customHeight="1">
      <c r="B116" s="115"/>
      <c r="D116" s="116" t="s">
        <v>196</v>
      </c>
      <c r="E116" s="117"/>
      <c r="F116" s="117"/>
      <c r="G116" s="117"/>
      <c r="H116" s="117"/>
      <c r="I116" s="117"/>
      <c r="J116" s="118">
        <f>J411</f>
        <v>194249.92999999996</v>
      </c>
      <c r="L116" s="115"/>
    </row>
    <row r="117" spans="1:31" s="9" customFormat="1" ht="19.899999999999999" customHeight="1">
      <c r="B117" s="115"/>
      <c r="D117" s="116" t="s">
        <v>197</v>
      </c>
      <c r="E117" s="117"/>
      <c r="F117" s="117"/>
      <c r="G117" s="117"/>
      <c r="H117" s="117"/>
      <c r="I117" s="117"/>
      <c r="J117" s="118">
        <f>J428</f>
        <v>20867.13</v>
      </c>
      <c r="L117" s="115"/>
    </row>
    <row r="118" spans="1:31" s="9" customFormat="1" ht="19.899999999999999" customHeight="1">
      <c r="B118" s="115"/>
      <c r="D118" s="116" t="s">
        <v>198</v>
      </c>
      <c r="E118" s="117"/>
      <c r="F118" s="117"/>
      <c r="G118" s="117"/>
      <c r="H118" s="117"/>
      <c r="I118" s="117"/>
      <c r="J118" s="118">
        <f>J449</f>
        <v>458628.56</v>
      </c>
      <c r="L118" s="115"/>
    </row>
    <row r="119" spans="1:31" s="9" customFormat="1" ht="19.899999999999999" customHeight="1">
      <c r="B119" s="115"/>
      <c r="D119" s="116" t="s">
        <v>199</v>
      </c>
      <c r="E119" s="117"/>
      <c r="F119" s="117"/>
      <c r="G119" s="117"/>
      <c r="H119" s="117"/>
      <c r="I119" s="117"/>
      <c r="J119" s="118">
        <f>J507</f>
        <v>337441.97</v>
      </c>
      <c r="L119" s="115"/>
    </row>
    <row r="120" spans="1:31" s="9" customFormat="1" ht="19.899999999999999" customHeight="1">
      <c r="B120" s="115"/>
      <c r="D120" s="116" t="s">
        <v>200</v>
      </c>
      <c r="E120" s="117"/>
      <c r="F120" s="117"/>
      <c r="G120" s="117"/>
      <c r="H120" s="117"/>
      <c r="I120" s="117"/>
      <c r="J120" s="118">
        <f>J530</f>
        <v>40548.21</v>
      </c>
      <c r="L120" s="115"/>
    </row>
    <row r="121" spans="1:31" s="9" customFormat="1" ht="19.899999999999999" customHeight="1">
      <c r="B121" s="115"/>
      <c r="D121" s="116" t="s">
        <v>201</v>
      </c>
      <c r="E121" s="117"/>
      <c r="F121" s="117"/>
      <c r="G121" s="117"/>
      <c r="H121" s="117"/>
      <c r="I121" s="117"/>
      <c r="J121" s="118">
        <f>J559</f>
        <v>85182.56</v>
      </c>
      <c r="L121" s="115"/>
    </row>
    <row r="122" spans="1:31" s="9" customFormat="1" ht="19.899999999999999" customHeight="1">
      <c r="B122" s="115"/>
      <c r="D122" s="116" t="s">
        <v>202</v>
      </c>
      <c r="E122" s="117"/>
      <c r="F122" s="117"/>
      <c r="G122" s="117"/>
      <c r="H122" s="117"/>
      <c r="I122" s="117"/>
      <c r="J122" s="118">
        <f>J612</f>
        <v>0</v>
      </c>
      <c r="L122" s="115"/>
    </row>
    <row r="123" spans="1:31" s="1" customFormat="1" ht="21.75" customHeight="1">
      <c r="A123" s="31"/>
      <c r="B123" s="32"/>
      <c r="C123" s="31"/>
      <c r="D123" s="31"/>
      <c r="E123" s="31"/>
      <c r="F123" s="31"/>
      <c r="G123" s="31"/>
      <c r="H123" s="31"/>
      <c r="I123" s="31"/>
      <c r="J123" s="31"/>
      <c r="K123" s="31"/>
      <c r="L123" s="41"/>
      <c r="S123" s="31"/>
      <c r="T123" s="31"/>
      <c r="U123" s="31"/>
      <c r="V123" s="31"/>
      <c r="W123" s="31"/>
      <c r="X123" s="31"/>
      <c r="Y123" s="31"/>
      <c r="Z123" s="31"/>
      <c r="AA123" s="31"/>
      <c r="AB123" s="31"/>
      <c r="AC123" s="31"/>
      <c r="AD123" s="31"/>
      <c r="AE123" s="31"/>
    </row>
    <row r="124" spans="1:31" s="1" customFormat="1" ht="6.95" customHeight="1">
      <c r="A124" s="31"/>
      <c r="B124" s="46"/>
      <c r="C124" s="47"/>
      <c r="D124" s="47"/>
      <c r="E124" s="47"/>
      <c r="F124" s="47"/>
      <c r="G124" s="47"/>
      <c r="H124" s="47"/>
      <c r="I124" s="47"/>
      <c r="J124" s="47"/>
      <c r="K124" s="47"/>
      <c r="L124" s="41"/>
      <c r="S124" s="31"/>
      <c r="T124" s="31"/>
      <c r="U124" s="31"/>
      <c r="V124" s="31"/>
      <c r="W124" s="31"/>
      <c r="X124" s="31"/>
      <c r="Y124" s="31"/>
      <c r="Z124" s="31"/>
      <c r="AA124" s="31"/>
      <c r="AB124" s="31"/>
      <c r="AC124" s="31"/>
      <c r="AD124" s="31"/>
      <c r="AE124" s="31"/>
    </row>
    <row r="128" spans="1:31" s="1" customFormat="1" ht="6.95" customHeight="1">
      <c r="A128" s="31"/>
      <c r="B128" s="48"/>
      <c r="C128" s="49"/>
      <c r="D128" s="49"/>
      <c r="E128" s="49"/>
      <c r="F128" s="49"/>
      <c r="G128" s="49"/>
      <c r="H128" s="49"/>
      <c r="I128" s="49"/>
      <c r="J128" s="49"/>
      <c r="K128" s="49"/>
      <c r="L128" s="41"/>
      <c r="S128" s="31"/>
      <c r="T128" s="31"/>
      <c r="U128" s="31"/>
      <c r="V128" s="31"/>
      <c r="W128" s="31"/>
      <c r="X128" s="31"/>
      <c r="Y128" s="31"/>
      <c r="Z128" s="31"/>
      <c r="AA128" s="31"/>
      <c r="AB128" s="31"/>
      <c r="AC128" s="31"/>
      <c r="AD128" s="31"/>
      <c r="AE128" s="31"/>
    </row>
    <row r="129" spans="1:63" s="1" customFormat="1" ht="24.95" customHeight="1">
      <c r="A129" s="31"/>
      <c r="B129" s="32"/>
      <c r="C129" s="20" t="s">
        <v>106</v>
      </c>
      <c r="D129" s="31"/>
      <c r="E129" s="31"/>
      <c r="F129" s="31"/>
      <c r="G129" s="31"/>
      <c r="H129" s="31"/>
      <c r="I129" s="31"/>
      <c r="J129" s="31"/>
      <c r="K129" s="31"/>
      <c r="L129" s="41"/>
      <c r="S129" s="31"/>
      <c r="T129" s="31"/>
      <c r="U129" s="31"/>
      <c r="V129" s="31"/>
      <c r="W129" s="31"/>
      <c r="X129" s="31"/>
      <c r="Y129" s="31"/>
      <c r="Z129" s="31"/>
      <c r="AA129" s="31"/>
      <c r="AB129" s="31"/>
      <c r="AC129" s="31"/>
      <c r="AD129" s="31"/>
      <c r="AE129" s="31"/>
    </row>
    <row r="130" spans="1:63" s="1" customFormat="1" ht="6.95" customHeight="1">
      <c r="A130" s="31"/>
      <c r="B130" s="32"/>
      <c r="C130" s="31"/>
      <c r="D130" s="31"/>
      <c r="E130" s="31"/>
      <c r="F130" s="31"/>
      <c r="G130" s="31"/>
      <c r="H130" s="31"/>
      <c r="I130" s="31"/>
      <c r="J130" s="31"/>
      <c r="K130" s="31"/>
      <c r="L130" s="41"/>
      <c r="S130" s="31"/>
      <c r="T130" s="31"/>
      <c r="U130" s="31"/>
      <c r="V130" s="31"/>
      <c r="W130" s="31"/>
      <c r="X130" s="31"/>
      <c r="Y130" s="31"/>
      <c r="Z130" s="31"/>
      <c r="AA130" s="31"/>
      <c r="AB130" s="31"/>
      <c r="AC130" s="31"/>
      <c r="AD130" s="31"/>
      <c r="AE130" s="31"/>
    </row>
    <row r="131" spans="1:63" s="1" customFormat="1" ht="12" customHeight="1">
      <c r="A131" s="31"/>
      <c r="B131" s="32"/>
      <c r="C131" s="26" t="s">
        <v>16</v>
      </c>
      <c r="D131" s="31"/>
      <c r="E131" s="31"/>
      <c r="F131" s="31"/>
      <c r="G131" s="31"/>
      <c r="H131" s="31"/>
      <c r="I131" s="31"/>
      <c r="J131" s="31"/>
      <c r="K131" s="31"/>
      <c r="L131" s="41"/>
      <c r="S131" s="31"/>
      <c r="T131" s="31"/>
      <c r="U131" s="31"/>
      <c r="V131" s="31"/>
      <c r="W131" s="31"/>
      <c r="X131" s="31"/>
      <c r="Y131" s="31"/>
      <c r="Z131" s="31"/>
      <c r="AA131" s="31"/>
      <c r="AB131" s="31"/>
      <c r="AC131" s="31"/>
      <c r="AD131" s="31"/>
      <c r="AE131" s="31"/>
    </row>
    <row r="132" spans="1:63" s="1" customFormat="1" ht="16.5" customHeight="1">
      <c r="A132" s="31"/>
      <c r="B132" s="32"/>
      <c r="C132" s="31"/>
      <c r="D132" s="31"/>
      <c r="E132" s="243" t="str">
        <f>E7</f>
        <v>Stavební úpravy kuchyně a jídelny, Obránců míru 1714, Přelouč - 2.etapa</v>
      </c>
      <c r="F132" s="244"/>
      <c r="G132" s="244"/>
      <c r="H132" s="244"/>
      <c r="I132" s="31"/>
      <c r="J132" s="31"/>
      <c r="K132" s="31"/>
      <c r="L132" s="41"/>
      <c r="S132" s="31"/>
      <c r="T132" s="31"/>
      <c r="U132" s="31"/>
      <c r="V132" s="31"/>
      <c r="W132" s="31"/>
      <c r="X132" s="31"/>
      <c r="Y132" s="31"/>
      <c r="Z132" s="31"/>
      <c r="AA132" s="31"/>
      <c r="AB132" s="31"/>
      <c r="AC132" s="31"/>
      <c r="AD132" s="31"/>
      <c r="AE132" s="31"/>
    </row>
    <row r="133" spans="1:63" s="1" customFormat="1" ht="12" customHeight="1">
      <c r="A133" s="31"/>
      <c r="B133" s="32"/>
      <c r="C133" s="26" t="s">
        <v>93</v>
      </c>
      <c r="D133" s="31"/>
      <c r="E133" s="31"/>
      <c r="F133" s="31"/>
      <c r="G133" s="31"/>
      <c r="H133" s="31"/>
      <c r="I133" s="31"/>
      <c r="J133" s="31"/>
      <c r="K133" s="31"/>
      <c r="L133" s="41"/>
      <c r="S133" s="31"/>
      <c r="T133" s="31"/>
      <c r="U133" s="31"/>
      <c r="V133" s="31"/>
      <c r="W133" s="31"/>
      <c r="X133" s="31"/>
      <c r="Y133" s="31"/>
      <c r="Z133" s="31"/>
      <c r="AA133" s="31"/>
      <c r="AB133" s="31"/>
      <c r="AC133" s="31"/>
      <c r="AD133" s="31"/>
      <c r="AE133" s="31"/>
    </row>
    <row r="134" spans="1:63" s="1" customFormat="1" ht="16.5" customHeight="1">
      <c r="A134" s="31"/>
      <c r="B134" s="32"/>
      <c r="C134" s="31"/>
      <c r="D134" s="31"/>
      <c r="E134" s="240" t="str">
        <f>E9</f>
        <v>01 - SO 02 Stavební úpravy 2. NP – varna se zázemím</v>
      </c>
      <c r="F134" s="242"/>
      <c r="G134" s="242"/>
      <c r="H134" s="242"/>
      <c r="I134" s="31"/>
      <c r="J134" s="31"/>
      <c r="K134" s="31"/>
      <c r="L134" s="41"/>
      <c r="S134" s="31"/>
      <c r="T134" s="31"/>
      <c r="U134" s="31"/>
      <c r="V134" s="31"/>
      <c r="W134" s="31"/>
      <c r="X134" s="31"/>
      <c r="Y134" s="31"/>
      <c r="Z134" s="31"/>
      <c r="AA134" s="31"/>
      <c r="AB134" s="31"/>
      <c r="AC134" s="31"/>
      <c r="AD134" s="31"/>
      <c r="AE134" s="31"/>
    </row>
    <row r="135" spans="1:63" s="1" customFormat="1" ht="6.95" customHeight="1">
      <c r="A135" s="31"/>
      <c r="B135" s="32"/>
      <c r="C135" s="31"/>
      <c r="D135" s="31"/>
      <c r="E135" s="31"/>
      <c r="F135" s="31"/>
      <c r="G135" s="31"/>
      <c r="H135" s="31"/>
      <c r="I135" s="31"/>
      <c r="J135" s="31"/>
      <c r="K135" s="31"/>
      <c r="L135" s="41"/>
      <c r="S135" s="31"/>
      <c r="T135" s="31"/>
      <c r="U135" s="31"/>
      <c r="V135" s="31"/>
      <c r="W135" s="31"/>
      <c r="X135" s="31"/>
      <c r="Y135" s="31"/>
      <c r="Z135" s="31"/>
      <c r="AA135" s="31"/>
      <c r="AB135" s="31"/>
      <c r="AC135" s="31"/>
      <c r="AD135" s="31"/>
      <c r="AE135" s="31"/>
    </row>
    <row r="136" spans="1:63" s="1" customFormat="1" ht="12" customHeight="1">
      <c r="A136" s="31"/>
      <c r="B136" s="32"/>
      <c r="C136" s="26" t="s">
        <v>20</v>
      </c>
      <c r="D136" s="31"/>
      <c r="E136" s="31"/>
      <c r="F136" s="24" t="str">
        <f>F12</f>
        <v xml:space="preserve"> </v>
      </c>
      <c r="G136" s="31"/>
      <c r="H136" s="31"/>
      <c r="I136" s="26" t="s">
        <v>22</v>
      </c>
      <c r="J136" s="54" t="str">
        <f>IF(J12="","",J12)</f>
        <v>12. 5. 2020</v>
      </c>
      <c r="K136" s="31"/>
      <c r="L136" s="41"/>
      <c r="S136" s="31"/>
      <c r="T136" s="31"/>
      <c r="U136" s="31"/>
      <c r="V136" s="31"/>
      <c r="W136" s="31"/>
      <c r="X136" s="31"/>
      <c r="Y136" s="31"/>
      <c r="Z136" s="31"/>
      <c r="AA136" s="31"/>
      <c r="AB136" s="31"/>
      <c r="AC136" s="31"/>
      <c r="AD136" s="31"/>
      <c r="AE136" s="31"/>
    </row>
    <row r="137" spans="1:63" s="1" customFormat="1" ht="6.95" customHeight="1">
      <c r="A137" s="31"/>
      <c r="B137" s="32"/>
      <c r="C137" s="31"/>
      <c r="D137" s="31"/>
      <c r="E137" s="31"/>
      <c r="F137" s="31"/>
      <c r="G137" s="31"/>
      <c r="H137" s="31"/>
      <c r="I137" s="31"/>
      <c r="J137" s="31"/>
      <c r="K137" s="31"/>
      <c r="L137" s="41"/>
      <c r="S137" s="31"/>
      <c r="T137" s="31"/>
      <c r="U137" s="31"/>
      <c r="V137" s="31"/>
      <c r="W137" s="31"/>
      <c r="X137" s="31"/>
      <c r="Y137" s="31"/>
      <c r="Z137" s="31"/>
      <c r="AA137" s="31"/>
      <c r="AB137" s="31"/>
      <c r="AC137" s="31"/>
      <c r="AD137" s="31"/>
      <c r="AE137" s="31"/>
    </row>
    <row r="138" spans="1:63" s="1" customFormat="1" ht="25.7" customHeight="1">
      <c r="A138" s="31"/>
      <c r="B138" s="32"/>
      <c r="C138" s="26" t="s">
        <v>24</v>
      </c>
      <c r="D138" s="31"/>
      <c r="E138" s="31"/>
      <c r="F138" s="24" t="str">
        <f>E15</f>
        <v>Město Přelouč</v>
      </c>
      <c r="G138" s="31"/>
      <c r="H138" s="31"/>
      <c r="I138" s="26" t="s">
        <v>30</v>
      </c>
      <c r="J138" s="29" t="str">
        <f>E21</f>
        <v>Ing. Vítězslav Vomočil Pardubice</v>
      </c>
      <c r="K138" s="31"/>
      <c r="L138" s="41"/>
      <c r="S138" s="31"/>
      <c r="T138" s="31"/>
      <c r="U138" s="31"/>
      <c r="V138" s="31"/>
      <c r="W138" s="31"/>
      <c r="X138" s="31"/>
      <c r="Y138" s="31"/>
      <c r="Z138" s="31"/>
      <c r="AA138" s="31"/>
      <c r="AB138" s="31"/>
      <c r="AC138" s="31"/>
      <c r="AD138" s="31"/>
      <c r="AE138" s="31"/>
    </row>
    <row r="139" spans="1:63" s="1" customFormat="1" ht="15.2" customHeight="1">
      <c r="A139" s="31"/>
      <c r="B139" s="32"/>
      <c r="C139" s="26" t="s">
        <v>28</v>
      </c>
      <c r="D139" s="31"/>
      <c r="E139" s="31"/>
      <c r="F139" s="24" t="str">
        <f>IF(E18="","",E18)</f>
        <v>Vyplň údaj</v>
      </c>
      <c r="G139" s="31"/>
      <c r="H139" s="31"/>
      <c r="I139" s="26" t="s">
        <v>33</v>
      </c>
      <c r="J139" s="29" t="str">
        <f>E24</f>
        <v>Vojtěch</v>
      </c>
      <c r="K139" s="31"/>
      <c r="L139" s="41"/>
      <c r="S139" s="31"/>
      <c r="T139" s="31"/>
      <c r="U139" s="31"/>
      <c r="V139" s="31"/>
      <c r="W139" s="31"/>
      <c r="X139" s="31"/>
      <c r="Y139" s="31"/>
      <c r="Z139" s="31"/>
      <c r="AA139" s="31"/>
      <c r="AB139" s="31"/>
      <c r="AC139" s="31"/>
      <c r="AD139" s="31"/>
      <c r="AE139" s="31"/>
    </row>
    <row r="140" spans="1:63" s="1" customFormat="1" ht="10.35" customHeight="1">
      <c r="A140" s="31"/>
      <c r="B140" s="32"/>
      <c r="C140" s="31"/>
      <c r="D140" s="31"/>
      <c r="E140" s="31"/>
      <c r="F140" s="31"/>
      <c r="G140" s="31"/>
      <c r="H140" s="31"/>
      <c r="I140" s="31"/>
      <c r="J140" s="31"/>
      <c r="K140" s="31"/>
      <c r="L140" s="41"/>
      <c r="S140" s="31"/>
      <c r="T140" s="31"/>
      <c r="U140" s="31"/>
      <c r="V140" s="31"/>
      <c r="W140" s="31"/>
      <c r="X140" s="31"/>
      <c r="Y140" s="31"/>
      <c r="Z140" s="31"/>
      <c r="AA140" s="31"/>
      <c r="AB140" s="31"/>
      <c r="AC140" s="31"/>
      <c r="AD140" s="31"/>
      <c r="AE140" s="31"/>
    </row>
    <row r="141" spans="1:63" s="10" customFormat="1" ht="29.25" customHeight="1">
      <c r="A141" s="119"/>
      <c r="B141" s="120"/>
      <c r="C141" s="121" t="s">
        <v>107</v>
      </c>
      <c r="D141" s="122" t="s">
        <v>62</v>
      </c>
      <c r="E141" s="122" t="s">
        <v>58</v>
      </c>
      <c r="F141" s="122" t="s">
        <v>59</v>
      </c>
      <c r="G141" s="122" t="s">
        <v>108</v>
      </c>
      <c r="H141" s="122" t="s">
        <v>109</v>
      </c>
      <c r="I141" s="122" t="s">
        <v>110</v>
      </c>
      <c r="J141" s="122" t="s">
        <v>97</v>
      </c>
      <c r="K141" s="123" t="s">
        <v>111</v>
      </c>
      <c r="L141" s="124"/>
      <c r="M141" s="61" t="s">
        <v>1</v>
      </c>
      <c r="N141" s="62" t="s">
        <v>41</v>
      </c>
      <c r="O141" s="62" t="s">
        <v>112</v>
      </c>
      <c r="P141" s="62" t="s">
        <v>113</v>
      </c>
      <c r="Q141" s="62" t="s">
        <v>114</v>
      </c>
      <c r="R141" s="62" t="s">
        <v>115</v>
      </c>
      <c r="S141" s="62" t="s">
        <v>116</v>
      </c>
      <c r="T141" s="63" t="s">
        <v>117</v>
      </c>
      <c r="U141" s="119"/>
      <c r="V141" s="119"/>
      <c r="W141" s="119"/>
      <c r="X141" s="119"/>
      <c r="Y141" s="119"/>
      <c r="Z141" s="119"/>
      <c r="AA141" s="119"/>
      <c r="AB141" s="119"/>
      <c r="AC141" s="119"/>
      <c r="AD141" s="119"/>
      <c r="AE141" s="119"/>
    </row>
    <row r="142" spans="1:63" s="1" customFormat="1" ht="22.9" customHeight="1">
      <c r="A142" s="31"/>
      <c r="B142" s="32"/>
      <c r="C142" s="68" t="s">
        <v>118</v>
      </c>
      <c r="D142" s="31"/>
      <c r="E142" s="31"/>
      <c r="F142" s="31"/>
      <c r="G142" s="31"/>
      <c r="H142" s="31"/>
      <c r="I142" s="31"/>
      <c r="J142" s="125">
        <f>BK142</f>
        <v>4671557.0200000005</v>
      </c>
      <c r="K142" s="31"/>
      <c r="L142" s="32"/>
      <c r="M142" s="64"/>
      <c r="N142" s="55"/>
      <c r="O142" s="65"/>
      <c r="P142" s="126">
        <f>P143+P342</f>
        <v>0</v>
      </c>
      <c r="Q142" s="65"/>
      <c r="R142" s="126">
        <f>R143+R342</f>
        <v>80.47039144</v>
      </c>
      <c r="S142" s="65"/>
      <c r="T142" s="127">
        <f>T143+T342</f>
        <v>123.01814250000002</v>
      </c>
      <c r="U142" s="31"/>
      <c r="V142" s="31"/>
      <c r="W142" s="31"/>
      <c r="X142" s="31"/>
      <c r="Y142" s="31"/>
      <c r="Z142" s="31"/>
      <c r="AA142" s="31"/>
      <c r="AB142" s="31"/>
      <c r="AC142" s="31"/>
      <c r="AD142" s="31"/>
      <c r="AE142" s="31"/>
      <c r="AT142" s="16" t="s">
        <v>76</v>
      </c>
      <c r="AU142" s="16" t="s">
        <v>99</v>
      </c>
      <c r="BK142" s="128">
        <f>BK143+BK342</f>
        <v>4671557.0200000005</v>
      </c>
    </row>
    <row r="143" spans="1:63" s="11" customFormat="1" ht="25.9" customHeight="1">
      <c r="B143" s="129"/>
      <c r="D143" s="130" t="s">
        <v>76</v>
      </c>
      <c r="E143" s="131" t="s">
        <v>203</v>
      </c>
      <c r="F143" s="131" t="s">
        <v>204</v>
      </c>
      <c r="I143" s="132"/>
      <c r="J143" s="133">
        <f>BK143</f>
        <v>1474001.56</v>
      </c>
      <c r="L143" s="129"/>
      <c r="M143" s="134"/>
      <c r="N143" s="135"/>
      <c r="O143" s="135"/>
      <c r="P143" s="136">
        <f>P144+P173+P180+P198+P247+P254+P331+P340</f>
        <v>0</v>
      </c>
      <c r="Q143" s="135"/>
      <c r="R143" s="136">
        <f>R144+R173+R180+R198+R247+R254+R331+R340</f>
        <v>67.205943160000004</v>
      </c>
      <c r="S143" s="135"/>
      <c r="T143" s="137">
        <f>T144+T173+T180+T198+T247+T254+T331+T340</f>
        <v>121.18378500000003</v>
      </c>
      <c r="AR143" s="130" t="s">
        <v>85</v>
      </c>
      <c r="AT143" s="138" t="s">
        <v>76</v>
      </c>
      <c r="AU143" s="138" t="s">
        <v>77</v>
      </c>
      <c r="AY143" s="130" t="s">
        <v>122</v>
      </c>
      <c r="BK143" s="139">
        <f>BK144+BK173+BK180+BK198+BK247+BK254+BK331+BK340</f>
        <v>1474001.56</v>
      </c>
    </row>
    <row r="144" spans="1:63" s="11" customFormat="1" ht="22.9" customHeight="1">
      <c r="B144" s="129"/>
      <c r="D144" s="130" t="s">
        <v>76</v>
      </c>
      <c r="E144" s="140" t="s">
        <v>137</v>
      </c>
      <c r="F144" s="140" t="s">
        <v>205</v>
      </c>
      <c r="I144" s="132"/>
      <c r="J144" s="141">
        <f>BK144</f>
        <v>117351.62</v>
      </c>
      <c r="L144" s="129"/>
      <c r="M144" s="134"/>
      <c r="N144" s="135"/>
      <c r="O144" s="135"/>
      <c r="P144" s="136">
        <f>SUM(P145:P172)</f>
        <v>0</v>
      </c>
      <c r="Q144" s="135"/>
      <c r="R144" s="136">
        <f>SUM(R145:R172)</f>
        <v>11.10220056</v>
      </c>
      <c r="S144" s="135"/>
      <c r="T144" s="137">
        <f>SUM(T145:T172)</f>
        <v>0</v>
      </c>
      <c r="AR144" s="130" t="s">
        <v>85</v>
      </c>
      <c r="AT144" s="138" t="s">
        <v>76</v>
      </c>
      <c r="AU144" s="138" t="s">
        <v>85</v>
      </c>
      <c r="AY144" s="130" t="s">
        <v>122</v>
      </c>
      <c r="BK144" s="139">
        <f>SUM(BK145:BK172)</f>
        <v>117351.62</v>
      </c>
    </row>
    <row r="145" spans="1:65" s="1" customFormat="1" ht="24.2" customHeight="1">
      <c r="A145" s="31"/>
      <c r="B145" s="142"/>
      <c r="C145" s="143" t="s">
        <v>85</v>
      </c>
      <c r="D145" s="143" t="s">
        <v>125</v>
      </c>
      <c r="E145" s="144" t="s">
        <v>206</v>
      </c>
      <c r="F145" s="145" t="s">
        <v>207</v>
      </c>
      <c r="G145" s="146" t="s">
        <v>208</v>
      </c>
      <c r="H145" s="147">
        <v>0.66</v>
      </c>
      <c r="I145" s="148">
        <v>5921.86</v>
      </c>
      <c r="J145" s="149">
        <f>ROUND(I145*H145,2)</f>
        <v>3908.43</v>
      </c>
      <c r="K145" s="145" t="s">
        <v>129</v>
      </c>
      <c r="L145" s="32"/>
      <c r="M145" s="150" t="s">
        <v>1</v>
      </c>
      <c r="N145" s="151" t="s">
        <v>42</v>
      </c>
      <c r="O145" s="57"/>
      <c r="P145" s="152">
        <f>O145*H145</f>
        <v>0</v>
      </c>
      <c r="Q145" s="152">
        <v>1.3271500000000001</v>
      </c>
      <c r="R145" s="152">
        <f>Q145*H145</f>
        <v>0.87591900000000011</v>
      </c>
      <c r="S145" s="152">
        <v>0</v>
      </c>
      <c r="T145" s="153">
        <f>S145*H145</f>
        <v>0</v>
      </c>
      <c r="U145" s="31"/>
      <c r="V145" s="31"/>
      <c r="W145" s="31"/>
      <c r="X145" s="31"/>
      <c r="Y145" s="31"/>
      <c r="Z145" s="31"/>
      <c r="AA145" s="31"/>
      <c r="AB145" s="31"/>
      <c r="AC145" s="31"/>
      <c r="AD145" s="31"/>
      <c r="AE145" s="31"/>
      <c r="AR145" s="154" t="s">
        <v>141</v>
      </c>
      <c r="AT145" s="154" t="s">
        <v>125</v>
      </c>
      <c r="AU145" s="154" t="s">
        <v>87</v>
      </c>
      <c r="AY145" s="16" t="s">
        <v>122</v>
      </c>
      <c r="BE145" s="155">
        <f>IF(N145="základní",J145,0)</f>
        <v>3908.43</v>
      </c>
      <c r="BF145" s="155">
        <f>IF(N145="snížená",J145,0)</f>
        <v>0</v>
      </c>
      <c r="BG145" s="155">
        <f>IF(N145="zákl. přenesená",J145,0)</f>
        <v>0</v>
      </c>
      <c r="BH145" s="155">
        <f>IF(N145="sníž. přenesená",J145,0)</f>
        <v>0</v>
      </c>
      <c r="BI145" s="155">
        <f>IF(N145="nulová",J145,0)</f>
        <v>0</v>
      </c>
      <c r="BJ145" s="16" t="s">
        <v>85</v>
      </c>
      <c r="BK145" s="155">
        <f>ROUND(I145*H145,2)</f>
        <v>3908.43</v>
      </c>
      <c r="BL145" s="16" t="s">
        <v>141</v>
      </c>
      <c r="BM145" s="154" t="s">
        <v>209</v>
      </c>
    </row>
    <row r="146" spans="1:65" s="12" customFormat="1">
      <c r="B146" s="165"/>
      <c r="D146" s="156" t="s">
        <v>210</v>
      </c>
      <c r="E146" s="166" t="s">
        <v>1</v>
      </c>
      <c r="F146" s="167" t="s">
        <v>211</v>
      </c>
      <c r="H146" s="168">
        <v>0.66</v>
      </c>
      <c r="I146" s="169"/>
      <c r="L146" s="165"/>
      <c r="M146" s="170"/>
      <c r="N146" s="171"/>
      <c r="O146" s="171"/>
      <c r="P146" s="171"/>
      <c r="Q146" s="171"/>
      <c r="R146" s="171"/>
      <c r="S146" s="171"/>
      <c r="T146" s="172"/>
      <c r="AT146" s="166" t="s">
        <v>210</v>
      </c>
      <c r="AU146" s="166" t="s">
        <v>87</v>
      </c>
      <c r="AV146" s="12" t="s">
        <v>87</v>
      </c>
      <c r="AW146" s="12" t="s">
        <v>32</v>
      </c>
      <c r="AX146" s="12" t="s">
        <v>85</v>
      </c>
      <c r="AY146" s="166" t="s">
        <v>122</v>
      </c>
    </row>
    <row r="147" spans="1:65" s="1" customFormat="1" ht="24.2" customHeight="1">
      <c r="A147" s="31"/>
      <c r="B147" s="142"/>
      <c r="C147" s="143" t="s">
        <v>87</v>
      </c>
      <c r="D147" s="143" t="s">
        <v>125</v>
      </c>
      <c r="E147" s="144" t="s">
        <v>212</v>
      </c>
      <c r="F147" s="145" t="s">
        <v>213</v>
      </c>
      <c r="G147" s="146" t="s">
        <v>214</v>
      </c>
      <c r="H147" s="147">
        <v>2</v>
      </c>
      <c r="I147" s="148">
        <v>497.68</v>
      </c>
      <c r="J147" s="149">
        <f>ROUND(I147*H147,2)</f>
        <v>995.36</v>
      </c>
      <c r="K147" s="145" t="s">
        <v>129</v>
      </c>
      <c r="L147" s="32"/>
      <c r="M147" s="150" t="s">
        <v>1</v>
      </c>
      <c r="N147" s="151" t="s">
        <v>42</v>
      </c>
      <c r="O147" s="57"/>
      <c r="P147" s="152">
        <f>O147*H147</f>
        <v>0</v>
      </c>
      <c r="Q147" s="152">
        <v>2.0209999999999999E-2</v>
      </c>
      <c r="R147" s="152">
        <f>Q147*H147</f>
        <v>4.0419999999999998E-2</v>
      </c>
      <c r="S147" s="152">
        <v>0</v>
      </c>
      <c r="T147" s="153">
        <f>S147*H147</f>
        <v>0</v>
      </c>
      <c r="U147" s="31"/>
      <c r="V147" s="31"/>
      <c r="W147" s="31"/>
      <c r="X147" s="31"/>
      <c r="Y147" s="31"/>
      <c r="Z147" s="31"/>
      <c r="AA147" s="31"/>
      <c r="AB147" s="31"/>
      <c r="AC147" s="31"/>
      <c r="AD147" s="31"/>
      <c r="AE147" s="31"/>
      <c r="AR147" s="154" t="s">
        <v>141</v>
      </c>
      <c r="AT147" s="154" t="s">
        <v>125</v>
      </c>
      <c r="AU147" s="154" t="s">
        <v>87</v>
      </c>
      <c r="AY147" s="16" t="s">
        <v>122</v>
      </c>
      <c r="BE147" s="155">
        <f>IF(N147="základní",J147,0)</f>
        <v>995.36</v>
      </c>
      <c r="BF147" s="155">
        <f>IF(N147="snížená",J147,0)</f>
        <v>0</v>
      </c>
      <c r="BG147" s="155">
        <f>IF(N147="zákl. přenesená",J147,0)</f>
        <v>0</v>
      </c>
      <c r="BH147" s="155">
        <f>IF(N147="sníž. přenesená",J147,0)</f>
        <v>0</v>
      </c>
      <c r="BI147" s="155">
        <f>IF(N147="nulová",J147,0)</f>
        <v>0</v>
      </c>
      <c r="BJ147" s="16" t="s">
        <v>85</v>
      </c>
      <c r="BK147" s="155">
        <f>ROUND(I147*H147,2)</f>
        <v>995.36</v>
      </c>
      <c r="BL147" s="16" t="s">
        <v>141</v>
      </c>
      <c r="BM147" s="154" t="s">
        <v>215</v>
      </c>
    </row>
    <row r="148" spans="1:65" s="1" customFormat="1" ht="14.45" customHeight="1">
      <c r="A148" s="31"/>
      <c r="B148" s="142"/>
      <c r="C148" s="143" t="s">
        <v>137</v>
      </c>
      <c r="D148" s="143" t="s">
        <v>125</v>
      </c>
      <c r="E148" s="144" t="s">
        <v>216</v>
      </c>
      <c r="F148" s="145" t="s">
        <v>217</v>
      </c>
      <c r="G148" s="146" t="s">
        <v>208</v>
      </c>
      <c r="H148" s="147">
        <v>0.93600000000000005</v>
      </c>
      <c r="I148" s="148">
        <v>3905.38</v>
      </c>
      <c r="J148" s="149">
        <f>ROUND(I148*H148,2)</f>
        <v>3655.44</v>
      </c>
      <c r="K148" s="145" t="s">
        <v>129</v>
      </c>
      <c r="L148" s="32"/>
      <c r="M148" s="150" t="s">
        <v>1</v>
      </c>
      <c r="N148" s="151" t="s">
        <v>42</v>
      </c>
      <c r="O148" s="57"/>
      <c r="P148" s="152">
        <f>O148*H148</f>
        <v>0</v>
      </c>
      <c r="Q148" s="152">
        <v>2.4533</v>
      </c>
      <c r="R148" s="152">
        <f>Q148*H148</f>
        <v>2.2962888000000001</v>
      </c>
      <c r="S148" s="152">
        <v>0</v>
      </c>
      <c r="T148" s="153">
        <f>S148*H148</f>
        <v>0</v>
      </c>
      <c r="U148" s="31"/>
      <c r="V148" s="31"/>
      <c r="W148" s="31"/>
      <c r="X148" s="31"/>
      <c r="Y148" s="31"/>
      <c r="Z148" s="31"/>
      <c r="AA148" s="31"/>
      <c r="AB148" s="31"/>
      <c r="AC148" s="31"/>
      <c r="AD148" s="31"/>
      <c r="AE148" s="31"/>
      <c r="AR148" s="154" t="s">
        <v>141</v>
      </c>
      <c r="AT148" s="154" t="s">
        <v>125</v>
      </c>
      <c r="AU148" s="154" t="s">
        <v>87</v>
      </c>
      <c r="AY148" s="16" t="s">
        <v>122</v>
      </c>
      <c r="BE148" s="155">
        <f>IF(N148="základní",J148,0)</f>
        <v>3655.44</v>
      </c>
      <c r="BF148" s="155">
        <f>IF(N148="snížená",J148,0)</f>
        <v>0</v>
      </c>
      <c r="BG148" s="155">
        <f>IF(N148="zákl. přenesená",J148,0)</f>
        <v>0</v>
      </c>
      <c r="BH148" s="155">
        <f>IF(N148="sníž. přenesená",J148,0)</f>
        <v>0</v>
      </c>
      <c r="BI148" s="155">
        <f>IF(N148="nulová",J148,0)</f>
        <v>0</v>
      </c>
      <c r="BJ148" s="16" t="s">
        <v>85</v>
      </c>
      <c r="BK148" s="155">
        <f>ROUND(I148*H148,2)</f>
        <v>3655.44</v>
      </c>
      <c r="BL148" s="16" t="s">
        <v>141</v>
      </c>
      <c r="BM148" s="154" t="s">
        <v>218</v>
      </c>
    </row>
    <row r="149" spans="1:65" s="12" customFormat="1">
      <c r="B149" s="165"/>
      <c r="D149" s="156" t="s">
        <v>210</v>
      </c>
      <c r="E149" s="166" t="s">
        <v>1</v>
      </c>
      <c r="F149" s="167" t="s">
        <v>219</v>
      </c>
      <c r="H149" s="168">
        <v>0.93600000000000005</v>
      </c>
      <c r="I149" s="169"/>
      <c r="L149" s="165"/>
      <c r="M149" s="170"/>
      <c r="N149" s="171"/>
      <c r="O149" s="171"/>
      <c r="P149" s="171"/>
      <c r="Q149" s="171"/>
      <c r="R149" s="171"/>
      <c r="S149" s="171"/>
      <c r="T149" s="172"/>
      <c r="AT149" s="166" t="s">
        <v>210</v>
      </c>
      <c r="AU149" s="166" t="s">
        <v>87</v>
      </c>
      <c r="AV149" s="12" t="s">
        <v>87</v>
      </c>
      <c r="AW149" s="12" t="s">
        <v>32</v>
      </c>
      <c r="AX149" s="12" t="s">
        <v>85</v>
      </c>
      <c r="AY149" s="166" t="s">
        <v>122</v>
      </c>
    </row>
    <row r="150" spans="1:65" s="1" customFormat="1" ht="14.45" customHeight="1">
      <c r="A150" s="31"/>
      <c r="B150" s="142"/>
      <c r="C150" s="143" t="s">
        <v>141</v>
      </c>
      <c r="D150" s="143" t="s">
        <v>125</v>
      </c>
      <c r="E150" s="144" t="s">
        <v>220</v>
      </c>
      <c r="F150" s="145" t="s">
        <v>221</v>
      </c>
      <c r="G150" s="146" t="s">
        <v>222</v>
      </c>
      <c r="H150" s="147">
        <v>12.48</v>
      </c>
      <c r="I150" s="148">
        <v>633.02</v>
      </c>
      <c r="J150" s="149">
        <f>ROUND(I150*H150,2)</f>
        <v>7900.09</v>
      </c>
      <c r="K150" s="145" t="s">
        <v>129</v>
      </c>
      <c r="L150" s="32"/>
      <c r="M150" s="150" t="s">
        <v>1</v>
      </c>
      <c r="N150" s="151" t="s">
        <v>42</v>
      </c>
      <c r="O150" s="57"/>
      <c r="P150" s="152">
        <f>O150*H150</f>
        <v>0</v>
      </c>
      <c r="Q150" s="152">
        <v>1.052E-2</v>
      </c>
      <c r="R150" s="152">
        <f>Q150*H150</f>
        <v>0.13128960000000001</v>
      </c>
      <c r="S150" s="152">
        <v>0</v>
      </c>
      <c r="T150" s="153">
        <f>S150*H150</f>
        <v>0</v>
      </c>
      <c r="U150" s="31"/>
      <c r="V150" s="31"/>
      <c r="W150" s="31"/>
      <c r="X150" s="31"/>
      <c r="Y150" s="31"/>
      <c r="Z150" s="31"/>
      <c r="AA150" s="31"/>
      <c r="AB150" s="31"/>
      <c r="AC150" s="31"/>
      <c r="AD150" s="31"/>
      <c r="AE150" s="31"/>
      <c r="AR150" s="154" t="s">
        <v>141</v>
      </c>
      <c r="AT150" s="154" t="s">
        <v>125</v>
      </c>
      <c r="AU150" s="154" t="s">
        <v>87</v>
      </c>
      <c r="AY150" s="16" t="s">
        <v>122</v>
      </c>
      <c r="BE150" s="155">
        <f>IF(N150="základní",J150,0)</f>
        <v>7900.09</v>
      </c>
      <c r="BF150" s="155">
        <f>IF(N150="snížená",J150,0)</f>
        <v>0</v>
      </c>
      <c r="BG150" s="155">
        <f>IF(N150="zákl. přenesená",J150,0)</f>
        <v>0</v>
      </c>
      <c r="BH150" s="155">
        <f>IF(N150="sníž. přenesená",J150,0)</f>
        <v>0</v>
      </c>
      <c r="BI150" s="155">
        <f>IF(N150="nulová",J150,0)</f>
        <v>0</v>
      </c>
      <c r="BJ150" s="16" t="s">
        <v>85</v>
      </c>
      <c r="BK150" s="155">
        <f>ROUND(I150*H150,2)</f>
        <v>7900.09</v>
      </c>
      <c r="BL150" s="16" t="s">
        <v>141</v>
      </c>
      <c r="BM150" s="154" t="s">
        <v>223</v>
      </c>
    </row>
    <row r="151" spans="1:65" s="12" customFormat="1">
      <c r="B151" s="165"/>
      <c r="D151" s="156" t="s">
        <v>210</v>
      </c>
      <c r="E151" s="166" t="s">
        <v>1</v>
      </c>
      <c r="F151" s="167" t="s">
        <v>224</v>
      </c>
      <c r="H151" s="168">
        <v>12.48</v>
      </c>
      <c r="I151" s="169"/>
      <c r="L151" s="165"/>
      <c r="M151" s="170"/>
      <c r="N151" s="171"/>
      <c r="O151" s="171"/>
      <c r="P151" s="171"/>
      <c r="Q151" s="171"/>
      <c r="R151" s="171"/>
      <c r="S151" s="171"/>
      <c r="T151" s="172"/>
      <c r="AT151" s="166" t="s">
        <v>210</v>
      </c>
      <c r="AU151" s="166" t="s">
        <v>87</v>
      </c>
      <c r="AV151" s="12" t="s">
        <v>87</v>
      </c>
      <c r="AW151" s="12" t="s">
        <v>32</v>
      </c>
      <c r="AX151" s="12" t="s">
        <v>85</v>
      </c>
      <c r="AY151" s="166" t="s">
        <v>122</v>
      </c>
    </row>
    <row r="152" spans="1:65" s="1" customFormat="1" ht="14.45" customHeight="1">
      <c r="A152" s="31"/>
      <c r="B152" s="142"/>
      <c r="C152" s="143" t="s">
        <v>121</v>
      </c>
      <c r="D152" s="143" t="s">
        <v>125</v>
      </c>
      <c r="E152" s="144" t="s">
        <v>225</v>
      </c>
      <c r="F152" s="145" t="s">
        <v>226</v>
      </c>
      <c r="G152" s="146" t="s">
        <v>222</v>
      </c>
      <c r="H152" s="147">
        <v>12.48</v>
      </c>
      <c r="I152" s="148">
        <v>189.13</v>
      </c>
      <c r="J152" s="149">
        <f>ROUND(I152*H152,2)</f>
        <v>2360.34</v>
      </c>
      <c r="K152" s="145" t="s">
        <v>129</v>
      </c>
      <c r="L152" s="32"/>
      <c r="M152" s="150" t="s">
        <v>1</v>
      </c>
      <c r="N152" s="151" t="s">
        <v>42</v>
      </c>
      <c r="O152" s="57"/>
      <c r="P152" s="152">
        <f>O152*H152</f>
        <v>0</v>
      </c>
      <c r="Q152" s="152">
        <v>0</v>
      </c>
      <c r="R152" s="152">
        <f>Q152*H152</f>
        <v>0</v>
      </c>
      <c r="S152" s="152">
        <v>0</v>
      </c>
      <c r="T152" s="153">
        <f>S152*H152</f>
        <v>0</v>
      </c>
      <c r="U152" s="31"/>
      <c r="V152" s="31"/>
      <c r="W152" s="31"/>
      <c r="X152" s="31"/>
      <c r="Y152" s="31"/>
      <c r="Z152" s="31"/>
      <c r="AA152" s="31"/>
      <c r="AB152" s="31"/>
      <c r="AC152" s="31"/>
      <c r="AD152" s="31"/>
      <c r="AE152" s="31"/>
      <c r="AR152" s="154" t="s">
        <v>141</v>
      </c>
      <c r="AT152" s="154" t="s">
        <v>125</v>
      </c>
      <c r="AU152" s="154" t="s">
        <v>87</v>
      </c>
      <c r="AY152" s="16" t="s">
        <v>122</v>
      </c>
      <c r="BE152" s="155">
        <f>IF(N152="základní",J152,0)</f>
        <v>2360.34</v>
      </c>
      <c r="BF152" s="155">
        <f>IF(N152="snížená",J152,0)</f>
        <v>0</v>
      </c>
      <c r="BG152" s="155">
        <f>IF(N152="zákl. přenesená",J152,0)</f>
        <v>0</v>
      </c>
      <c r="BH152" s="155">
        <f>IF(N152="sníž. přenesená",J152,0)</f>
        <v>0</v>
      </c>
      <c r="BI152" s="155">
        <f>IF(N152="nulová",J152,0)</f>
        <v>0</v>
      </c>
      <c r="BJ152" s="16" t="s">
        <v>85</v>
      </c>
      <c r="BK152" s="155">
        <f>ROUND(I152*H152,2)</f>
        <v>2360.34</v>
      </c>
      <c r="BL152" s="16" t="s">
        <v>141</v>
      </c>
      <c r="BM152" s="154" t="s">
        <v>227</v>
      </c>
    </row>
    <row r="153" spans="1:65" s="1" customFormat="1" ht="24.2" customHeight="1">
      <c r="A153" s="31"/>
      <c r="B153" s="142"/>
      <c r="C153" s="143" t="s">
        <v>151</v>
      </c>
      <c r="D153" s="143" t="s">
        <v>125</v>
      </c>
      <c r="E153" s="144" t="s">
        <v>228</v>
      </c>
      <c r="F153" s="145" t="s">
        <v>229</v>
      </c>
      <c r="G153" s="146" t="s">
        <v>230</v>
      </c>
      <c r="H153" s="147">
        <v>0.253</v>
      </c>
      <c r="I153" s="148">
        <v>47650.94</v>
      </c>
      <c r="J153" s="149">
        <f>ROUND(I153*H153,2)</f>
        <v>12055.69</v>
      </c>
      <c r="K153" s="145" t="s">
        <v>129</v>
      </c>
      <c r="L153" s="32"/>
      <c r="M153" s="150" t="s">
        <v>1</v>
      </c>
      <c r="N153" s="151" t="s">
        <v>42</v>
      </c>
      <c r="O153" s="57"/>
      <c r="P153" s="152">
        <f>O153*H153</f>
        <v>0</v>
      </c>
      <c r="Q153" s="152">
        <v>1.0900000000000001</v>
      </c>
      <c r="R153" s="152">
        <f>Q153*H153</f>
        <v>0.27577000000000002</v>
      </c>
      <c r="S153" s="152">
        <v>0</v>
      </c>
      <c r="T153" s="153">
        <f>S153*H153</f>
        <v>0</v>
      </c>
      <c r="U153" s="31"/>
      <c r="V153" s="31"/>
      <c r="W153" s="31"/>
      <c r="X153" s="31"/>
      <c r="Y153" s="31"/>
      <c r="Z153" s="31"/>
      <c r="AA153" s="31"/>
      <c r="AB153" s="31"/>
      <c r="AC153" s="31"/>
      <c r="AD153" s="31"/>
      <c r="AE153" s="31"/>
      <c r="AR153" s="154" t="s">
        <v>141</v>
      </c>
      <c r="AT153" s="154" t="s">
        <v>125</v>
      </c>
      <c r="AU153" s="154" t="s">
        <v>87</v>
      </c>
      <c r="AY153" s="16" t="s">
        <v>122</v>
      </c>
      <c r="BE153" s="155">
        <f>IF(N153="základní",J153,0)</f>
        <v>12055.69</v>
      </c>
      <c r="BF153" s="155">
        <f>IF(N153="snížená",J153,0)</f>
        <v>0</v>
      </c>
      <c r="BG153" s="155">
        <f>IF(N153="zákl. přenesená",J153,0)</f>
        <v>0</v>
      </c>
      <c r="BH153" s="155">
        <f>IF(N153="sníž. přenesená",J153,0)</f>
        <v>0</v>
      </c>
      <c r="BI153" s="155">
        <f>IF(N153="nulová",J153,0)</f>
        <v>0</v>
      </c>
      <c r="BJ153" s="16" t="s">
        <v>85</v>
      </c>
      <c r="BK153" s="155">
        <f>ROUND(I153*H153,2)</f>
        <v>12055.69</v>
      </c>
      <c r="BL153" s="16" t="s">
        <v>141</v>
      </c>
      <c r="BM153" s="154" t="s">
        <v>231</v>
      </c>
    </row>
    <row r="154" spans="1:65" s="1" customFormat="1" ht="24.2" customHeight="1">
      <c r="A154" s="31"/>
      <c r="B154" s="142"/>
      <c r="C154" s="143" t="s">
        <v>158</v>
      </c>
      <c r="D154" s="143" t="s">
        <v>125</v>
      </c>
      <c r="E154" s="144" t="s">
        <v>232</v>
      </c>
      <c r="F154" s="145" t="s">
        <v>233</v>
      </c>
      <c r="G154" s="146" t="s">
        <v>222</v>
      </c>
      <c r="H154" s="147">
        <v>8.9979999999999993</v>
      </c>
      <c r="I154" s="148">
        <v>687.5</v>
      </c>
      <c r="J154" s="149">
        <f>ROUND(I154*H154,2)</f>
        <v>6186.13</v>
      </c>
      <c r="K154" s="145" t="s">
        <v>129</v>
      </c>
      <c r="L154" s="32"/>
      <c r="M154" s="150" t="s">
        <v>1</v>
      </c>
      <c r="N154" s="151" t="s">
        <v>42</v>
      </c>
      <c r="O154" s="57"/>
      <c r="P154" s="152">
        <f>O154*H154</f>
        <v>0</v>
      </c>
      <c r="Q154" s="152">
        <v>6.3070000000000001E-2</v>
      </c>
      <c r="R154" s="152">
        <f>Q154*H154</f>
        <v>0.56750385999999997</v>
      </c>
      <c r="S154" s="152">
        <v>0</v>
      </c>
      <c r="T154" s="153">
        <f>S154*H154</f>
        <v>0</v>
      </c>
      <c r="U154" s="31"/>
      <c r="V154" s="31"/>
      <c r="W154" s="31"/>
      <c r="X154" s="31"/>
      <c r="Y154" s="31"/>
      <c r="Z154" s="31"/>
      <c r="AA154" s="31"/>
      <c r="AB154" s="31"/>
      <c r="AC154" s="31"/>
      <c r="AD154" s="31"/>
      <c r="AE154" s="31"/>
      <c r="AR154" s="154" t="s">
        <v>141</v>
      </c>
      <c r="AT154" s="154" t="s">
        <v>125</v>
      </c>
      <c r="AU154" s="154" t="s">
        <v>87</v>
      </c>
      <c r="AY154" s="16" t="s">
        <v>122</v>
      </c>
      <c r="BE154" s="155">
        <f>IF(N154="základní",J154,0)</f>
        <v>6186.13</v>
      </c>
      <c r="BF154" s="155">
        <f>IF(N154="snížená",J154,0)</f>
        <v>0</v>
      </c>
      <c r="BG154" s="155">
        <f>IF(N154="zákl. přenesená",J154,0)</f>
        <v>0</v>
      </c>
      <c r="BH154" s="155">
        <f>IF(N154="sníž. přenesená",J154,0)</f>
        <v>0</v>
      </c>
      <c r="BI154" s="155">
        <f>IF(N154="nulová",J154,0)</f>
        <v>0</v>
      </c>
      <c r="BJ154" s="16" t="s">
        <v>85</v>
      </c>
      <c r="BK154" s="155">
        <f>ROUND(I154*H154,2)</f>
        <v>6186.13</v>
      </c>
      <c r="BL154" s="16" t="s">
        <v>141</v>
      </c>
      <c r="BM154" s="154" t="s">
        <v>234</v>
      </c>
    </row>
    <row r="155" spans="1:65" s="12" customFormat="1">
      <c r="B155" s="165"/>
      <c r="D155" s="156" t="s">
        <v>210</v>
      </c>
      <c r="E155" s="166" t="s">
        <v>1</v>
      </c>
      <c r="F155" s="167" t="s">
        <v>235</v>
      </c>
      <c r="H155" s="168">
        <v>0.79800000000000004</v>
      </c>
      <c r="I155" s="169"/>
      <c r="L155" s="165"/>
      <c r="M155" s="170"/>
      <c r="N155" s="171"/>
      <c r="O155" s="171"/>
      <c r="P155" s="171"/>
      <c r="Q155" s="171"/>
      <c r="R155" s="171"/>
      <c r="S155" s="171"/>
      <c r="T155" s="172"/>
      <c r="AT155" s="166" t="s">
        <v>210</v>
      </c>
      <c r="AU155" s="166" t="s">
        <v>87</v>
      </c>
      <c r="AV155" s="12" t="s">
        <v>87</v>
      </c>
      <c r="AW155" s="12" t="s">
        <v>32</v>
      </c>
      <c r="AX155" s="12" t="s">
        <v>77</v>
      </c>
      <c r="AY155" s="166" t="s">
        <v>122</v>
      </c>
    </row>
    <row r="156" spans="1:65" s="12" customFormat="1">
      <c r="B156" s="165"/>
      <c r="D156" s="156" t="s">
        <v>210</v>
      </c>
      <c r="E156" s="166" t="s">
        <v>1</v>
      </c>
      <c r="F156" s="167" t="s">
        <v>236</v>
      </c>
      <c r="H156" s="168">
        <v>8.1999999999999993</v>
      </c>
      <c r="I156" s="169"/>
      <c r="L156" s="165"/>
      <c r="M156" s="170"/>
      <c r="N156" s="171"/>
      <c r="O156" s="171"/>
      <c r="P156" s="171"/>
      <c r="Q156" s="171"/>
      <c r="R156" s="171"/>
      <c r="S156" s="171"/>
      <c r="T156" s="172"/>
      <c r="AT156" s="166" t="s">
        <v>210</v>
      </c>
      <c r="AU156" s="166" t="s">
        <v>87</v>
      </c>
      <c r="AV156" s="12" t="s">
        <v>87</v>
      </c>
      <c r="AW156" s="12" t="s">
        <v>32</v>
      </c>
      <c r="AX156" s="12" t="s">
        <v>77</v>
      </c>
      <c r="AY156" s="166" t="s">
        <v>122</v>
      </c>
    </row>
    <row r="157" spans="1:65" s="13" customFormat="1">
      <c r="B157" s="173"/>
      <c r="D157" s="156" t="s">
        <v>210</v>
      </c>
      <c r="E157" s="174" t="s">
        <v>1</v>
      </c>
      <c r="F157" s="175" t="s">
        <v>237</v>
      </c>
      <c r="H157" s="176">
        <v>8.9979999999999993</v>
      </c>
      <c r="I157" s="177"/>
      <c r="L157" s="173"/>
      <c r="M157" s="178"/>
      <c r="N157" s="179"/>
      <c r="O157" s="179"/>
      <c r="P157" s="179"/>
      <c r="Q157" s="179"/>
      <c r="R157" s="179"/>
      <c r="S157" s="179"/>
      <c r="T157" s="180"/>
      <c r="AT157" s="174" t="s">
        <v>210</v>
      </c>
      <c r="AU157" s="174" t="s">
        <v>87</v>
      </c>
      <c r="AV157" s="13" t="s">
        <v>141</v>
      </c>
      <c r="AW157" s="13" t="s">
        <v>32</v>
      </c>
      <c r="AX157" s="13" t="s">
        <v>85</v>
      </c>
      <c r="AY157" s="174" t="s">
        <v>122</v>
      </c>
    </row>
    <row r="158" spans="1:65" s="1" customFormat="1" ht="24.2" customHeight="1">
      <c r="A158" s="31"/>
      <c r="B158" s="142"/>
      <c r="C158" s="143" t="s">
        <v>164</v>
      </c>
      <c r="D158" s="143" t="s">
        <v>125</v>
      </c>
      <c r="E158" s="144" t="s">
        <v>238</v>
      </c>
      <c r="F158" s="145" t="s">
        <v>239</v>
      </c>
      <c r="G158" s="146" t="s">
        <v>222</v>
      </c>
      <c r="H158" s="147">
        <v>10.199999999999999</v>
      </c>
      <c r="I158" s="148">
        <v>925.01</v>
      </c>
      <c r="J158" s="149">
        <f>ROUND(I158*H158,2)</f>
        <v>9435.1</v>
      </c>
      <c r="K158" s="145" t="s">
        <v>129</v>
      </c>
      <c r="L158" s="32"/>
      <c r="M158" s="150" t="s">
        <v>1</v>
      </c>
      <c r="N158" s="151" t="s">
        <v>42</v>
      </c>
      <c r="O158" s="57"/>
      <c r="P158" s="152">
        <f>O158*H158</f>
        <v>0</v>
      </c>
      <c r="Q158" s="152">
        <v>8.0610000000000001E-2</v>
      </c>
      <c r="R158" s="152">
        <f>Q158*H158</f>
        <v>0.82222200000000001</v>
      </c>
      <c r="S158" s="152">
        <v>0</v>
      </c>
      <c r="T158" s="153">
        <f>S158*H158</f>
        <v>0</v>
      </c>
      <c r="U158" s="31"/>
      <c r="V158" s="31"/>
      <c r="W158" s="31"/>
      <c r="X158" s="31"/>
      <c r="Y158" s="31"/>
      <c r="Z158" s="31"/>
      <c r="AA158" s="31"/>
      <c r="AB158" s="31"/>
      <c r="AC158" s="31"/>
      <c r="AD158" s="31"/>
      <c r="AE158" s="31"/>
      <c r="AR158" s="154" t="s">
        <v>141</v>
      </c>
      <c r="AT158" s="154" t="s">
        <v>125</v>
      </c>
      <c r="AU158" s="154" t="s">
        <v>87</v>
      </c>
      <c r="AY158" s="16" t="s">
        <v>122</v>
      </c>
      <c r="BE158" s="155">
        <f>IF(N158="základní",J158,0)</f>
        <v>9435.1</v>
      </c>
      <c r="BF158" s="155">
        <f>IF(N158="snížená",J158,0)</f>
        <v>0</v>
      </c>
      <c r="BG158" s="155">
        <f>IF(N158="zákl. přenesená",J158,0)</f>
        <v>0</v>
      </c>
      <c r="BH158" s="155">
        <f>IF(N158="sníž. přenesená",J158,0)</f>
        <v>0</v>
      </c>
      <c r="BI158" s="155">
        <f>IF(N158="nulová",J158,0)</f>
        <v>0</v>
      </c>
      <c r="BJ158" s="16" t="s">
        <v>85</v>
      </c>
      <c r="BK158" s="155">
        <f>ROUND(I158*H158,2)</f>
        <v>9435.1</v>
      </c>
      <c r="BL158" s="16" t="s">
        <v>141</v>
      </c>
      <c r="BM158" s="154" t="s">
        <v>240</v>
      </c>
    </row>
    <row r="159" spans="1:65" s="12" customFormat="1">
      <c r="B159" s="165"/>
      <c r="D159" s="156" t="s">
        <v>210</v>
      </c>
      <c r="E159" s="166" t="s">
        <v>1</v>
      </c>
      <c r="F159" s="167" t="s">
        <v>241</v>
      </c>
      <c r="H159" s="168">
        <v>10.199999999999999</v>
      </c>
      <c r="I159" s="169"/>
      <c r="L159" s="165"/>
      <c r="M159" s="170"/>
      <c r="N159" s="171"/>
      <c r="O159" s="171"/>
      <c r="P159" s="171"/>
      <c r="Q159" s="171"/>
      <c r="R159" s="171"/>
      <c r="S159" s="171"/>
      <c r="T159" s="172"/>
      <c r="AT159" s="166" t="s">
        <v>210</v>
      </c>
      <c r="AU159" s="166" t="s">
        <v>87</v>
      </c>
      <c r="AV159" s="12" t="s">
        <v>87</v>
      </c>
      <c r="AW159" s="12" t="s">
        <v>32</v>
      </c>
      <c r="AX159" s="12" t="s">
        <v>85</v>
      </c>
      <c r="AY159" s="166" t="s">
        <v>122</v>
      </c>
    </row>
    <row r="160" spans="1:65" s="1" customFormat="1" ht="24.2" customHeight="1">
      <c r="A160" s="31"/>
      <c r="B160" s="142"/>
      <c r="C160" s="143" t="s">
        <v>171</v>
      </c>
      <c r="D160" s="143" t="s">
        <v>125</v>
      </c>
      <c r="E160" s="144" t="s">
        <v>242</v>
      </c>
      <c r="F160" s="145" t="s">
        <v>243</v>
      </c>
      <c r="G160" s="146" t="s">
        <v>222</v>
      </c>
      <c r="H160" s="147">
        <v>80.430000000000007</v>
      </c>
      <c r="I160" s="148">
        <v>842.29</v>
      </c>
      <c r="J160" s="149">
        <f>ROUND(I160*H160,2)</f>
        <v>67745.38</v>
      </c>
      <c r="K160" s="145" t="s">
        <v>129</v>
      </c>
      <c r="L160" s="32"/>
      <c r="M160" s="150" t="s">
        <v>1</v>
      </c>
      <c r="N160" s="151" t="s">
        <v>42</v>
      </c>
      <c r="O160" s="57"/>
      <c r="P160" s="152">
        <f>O160*H160</f>
        <v>0</v>
      </c>
      <c r="Q160" s="152">
        <v>7.571E-2</v>
      </c>
      <c r="R160" s="152">
        <f>Q160*H160</f>
        <v>6.0893553000000002</v>
      </c>
      <c r="S160" s="152">
        <v>0</v>
      </c>
      <c r="T160" s="153">
        <f>S160*H160</f>
        <v>0</v>
      </c>
      <c r="U160" s="31"/>
      <c r="V160" s="31"/>
      <c r="W160" s="31"/>
      <c r="X160" s="31"/>
      <c r="Y160" s="31"/>
      <c r="Z160" s="31"/>
      <c r="AA160" s="31"/>
      <c r="AB160" s="31"/>
      <c r="AC160" s="31"/>
      <c r="AD160" s="31"/>
      <c r="AE160" s="31"/>
      <c r="AR160" s="154" t="s">
        <v>141</v>
      </c>
      <c r="AT160" s="154" t="s">
        <v>125</v>
      </c>
      <c r="AU160" s="154" t="s">
        <v>87</v>
      </c>
      <c r="AY160" s="16" t="s">
        <v>122</v>
      </c>
      <c r="BE160" s="155">
        <f>IF(N160="základní",J160,0)</f>
        <v>67745.38</v>
      </c>
      <c r="BF160" s="155">
        <f>IF(N160="snížená",J160,0)</f>
        <v>0</v>
      </c>
      <c r="BG160" s="155">
        <f>IF(N160="zákl. přenesená",J160,0)</f>
        <v>0</v>
      </c>
      <c r="BH160" s="155">
        <f>IF(N160="sníž. přenesená",J160,0)</f>
        <v>0</v>
      </c>
      <c r="BI160" s="155">
        <f>IF(N160="nulová",J160,0)</f>
        <v>0</v>
      </c>
      <c r="BJ160" s="16" t="s">
        <v>85</v>
      </c>
      <c r="BK160" s="155">
        <f>ROUND(I160*H160,2)</f>
        <v>67745.38</v>
      </c>
      <c r="BL160" s="16" t="s">
        <v>141</v>
      </c>
      <c r="BM160" s="154" t="s">
        <v>244</v>
      </c>
    </row>
    <row r="161" spans="1:65" s="12" customFormat="1">
      <c r="B161" s="165"/>
      <c r="D161" s="156" t="s">
        <v>210</v>
      </c>
      <c r="E161" s="166" t="s">
        <v>1</v>
      </c>
      <c r="F161" s="167" t="s">
        <v>245</v>
      </c>
      <c r="H161" s="168">
        <v>13.8</v>
      </c>
      <c r="I161" s="169"/>
      <c r="L161" s="165"/>
      <c r="M161" s="170"/>
      <c r="N161" s="171"/>
      <c r="O161" s="171"/>
      <c r="P161" s="171"/>
      <c r="Q161" s="171"/>
      <c r="R161" s="171"/>
      <c r="S161" s="171"/>
      <c r="T161" s="172"/>
      <c r="AT161" s="166" t="s">
        <v>210</v>
      </c>
      <c r="AU161" s="166" t="s">
        <v>87</v>
      </c>
      <c r="AV161" s="12" t="s">
        <v>87</v>
      </c>
      <c r="AW161" s="12" t="s">
        <v>32</v>
      </c>
      <c r="AX161" s="12" t="s">
        <v>77</v>
      </c>
      <c r="AY161" s="166" t="s">
        <v>122</v>
      </c>
    </row>
    <row r="162" spans="1:65" s="12" customFormat="1">
      <c r="B162" s="165"/>
      <c r="D162" s="156" t="s">
        <v>210</v>
      </c>
      <c r="E162" s="166" t="s">
        <v>1</v>
      </c>
      <c r="F162" s="167" t="s">
        <v>246</v>
      </c>
      <c r="H162" s="168">
        <v>18.035</v>
      </c>
      <c r="I162" s="169"/>
      <c r="L162" s="165"/>
      <c r="M162" s="170"/>
      <c r="N162" s="171"/>
      <c r="O162" s="171"/>
      <c r="P162" s="171"/>
      <c r="Q162" s="171"/>
      <c r="R162" s="171"/>
      <c r="S162" s="171"/>
      <c r="T162" s="172"/>
      <c r="AT162" s="166" t="s">
        <v>210</v>
      </c>
      <c r="AU162" s="166" t="s">
        <v>87</v>
      </c>
      <c r="AV162" s="12" t="s">
        <v>87</v>
      </c>
      <c r="AW162" s="12" t="s">
        <v>32</v>
      </c>
      <c r="AX162" s="12" t="s">
        <v>77</v>
      </c>
      <c r="AY162" s="166" t="s">
        <v>122</v>
      </c>
    </row>
    <row r="163" spans="1:65" s="12" customFormat="1">
      <c r="B163" s="165"/>
      <c r="D163" s="156" t="s">
        <v>210</v>
      </c>
      <c r="E163" s="166" t="s">
        <v>1</v>
      </c>
      <c r="F163" s="167" t="s">
        <v>247</v>
      </c>
      <c r="H163" s="168">
        <v>7.8</v>
      </c>
      <c r="I163" s="169"/>
      <c r="L163" s="165"/>
      <c r="M163" s="170"/>
      <c r="N163" s="171"/>
      <c r="O163" s="171"/>
      <c r="P163" s="171"/>
      <c r="Q163" s="171"/>
      <c r="R163" s="171"/>
      <c r="S163" s="171"/>
      <c r="T163" s="172"/>
      <c r="AT163" s="166" t="s">
        <v>210</v>
      </c>
      <c r="AU163" s="166" t="s">
        <v>87</v>
      </c>
      <c r="AV163" s="12" t="s">
        <v>87</v>
      </c>
      <c r="AW163" s="12" t="s">
        <v>32</v>
      </c>
      <c r="AX163" s="12" t="s">
        <v>77</v>
      </c>
      <c r="AY163" s="166" t="s">
        <v>122</v>
      </c>
    </row>
    <row r="164" spans="1:65" s="12" customFormat="1">
      <c r="B164" s="165"/>
      <c r="D164" s="156" t="s">
        <v>210</v>
      </c>
      <c r="E164" s="166" t="s">
        <v>1</v>
      </c>
      <c r="F164" s="167" t="s">
        <v>248</v>
      </c>
      <c r="H164" s="168">
        <v>16.995000000000001</v>
      </c>
      <c r="I164" s="169"/>
      <c r="L164" s="165"/>
      <c r="M164" s="170"/>
      <c r="N164" s="171"/>
      <c r="O164" s="171"/>
      <c r="P164" s="171"/>
      <c r="Q164" s="171"/>
      <c r="R164" s="171"/>
      <c r="S164" s="171"/>
      <c r="T164" s="172"/>
      <c r="AT164" s="166" t="s">
        <v>210</v>
      </c>
      <c r="AU164" s="166" t="s">
        <v>87</v>
      </c>
      <c r="AV164" s="12" t="s">
        <v>87</v>
      </c>
      <c r="AW164" s="12" t="s">
        <v>32</v>
      </c>
      <c r="AX164" s="12" t="s">
        <v>77</v>
      </c>
      <c r="AY164" s="166" t="s">
        <v>122</v>
      </c>
    </row>
    <row r="165" spans="1:65" s="12" customFormat="1">
      <c r="B165" s="165"/>
      <c r="D165" s="156" t="s">
        <v>210</v>
      </c>
      <c r="E165" s="166" t="s">
        <v>1</v>
      </c>
      <c r="F165" s="167" t="s">
        <v>249</v>
      </c>
      <c r="H165" s="168">
        <v>19.8</v>
      </c>
      <c r="I165" s="169"/>
      <c r="L165" s="165"/>
      <c r="M165" s="170"/>
      <c r="N165" s="171"/>
      <c r="O165" s="171"/>
      <c r="P165" s="171"/>
      <c r="Q165" s="171"/>
      <c r="R165" s="171"/>
      <c r="S165" s="171"/>
      <c r="T165" s="172"/>
      <c r="AT165" s="166" t="s">
        <v>210</v>
      </c>
      <c r="AU165" s="166" t="s">
        <v>87</v>
      </c>
      <c r="AV165" s="12" t="s">
        <v>87</v>
      </c>
      <c r="AW165" s="12" t="s">
        <v>32</v>
      </c>
      <c r="AX165" s="12" t="s">
        <v>77</v>
      </c>
      <c r="AY165" s="166" t="s">
        <v>122</v>
      </c>
    </row>
    <row r="166" spans="1:65" s="12" customFormat="1">
      <c r="B166" s="165"/>
      <c r="D166" s="156" t="s">
        <v>210</v>
      </c>
      <c r="E166" s="166" t="s">
        <v>1</v>
      </c>
      <c r="F166" s="167" t="s">
        <v>250</v>
      </c>
      <c r="H166" s="168">
        <v>4</v>
      </c>
      <c r="I166" s="169"/>
      <c r="L166" s="165"/>
      <c r="M166" s="170"/>
      <c r="N166" s="171"/>
      <c r="O166" s="171"/>
      <c r="P166" s="171"/>
      <c r="Q166" s="171"/>
      <c r="R166" s="171"/>
      <c r="S166" s="171"/>
      <c r="T166" s="172"/>
      <c r="AT166" s="166" t="s">
        <v>210</v>
      </c>
      <c r="AU166" s="166" t="s">
        <v>87</v>
      </c>
      <c r="AV166" s="12" t="s">
        <v>87</v>
      </c>
      <c r="AW166" s="12" t="s">
        <v>32</v>
      </c>
      <c r="AX166" s="12" t="s">
        <v>77</v>
      </c>
      <c r="AY166" s="166" t="s">
        <v>122</v>
      </c>
    </row>
    <row r="167" spans="1:65" s="13" customFormat="1">
      <c r="B167" s="173"/>
      <c r="D167" s="156" t="s">
        <v>210</v>
      </c>
      <c r="E167" s="174" t="s">
        <v>1</v>
      </c>
      <c r="F167" s="175" t="s">
        <v>237</v>
      </c>
      <c r="H167" s="176">
        <v>80.429999999999993</v>
      </c>
      <c r="I167" s="177"/>
      <c r="L167" s="173"/>
      <c r="M167" s="178"/>
      <c r="N167" s="179"/>
      <c r="O167" s="179"/>
      <c r="P167" s="179"/>
      <c r="Q167" s="179"/>
      <c r="R167" s="179"/>
      <c r="S167" s="179"/>
      <c r="T167" s="180"/>
      <c r="AT167" s="174" t="s">
        <v>210</v>
      </c>
      <c r="AU167" s="174" t="s">
        <v>87</v>
      </c>
      <c r="AV167" s="13" t="s">
        <v>141</v>
      </c>
      <c r="AW167" s="13" t="s">
        <v>32</v>
      </c>
      <c r="AX167" s="13" t="s">
        <v>85</v>
      </c>
      <c r="AY167" s="174" t="s">
        <v>122</v>
      </c>
    </row>
    <row r="168" spans="1:65" s="1" customFormat="1" ht="24.2" customHeight="1">
      <c r="A168" s="31"/>
      <c r="B168" s="142"/>
      <c r="C168" s="143" t="s">
        <v>251</v>
      </c>
      <c r="D168" s="143" t="s">
        <v>125</v>
      </c>
      <c r="E168" s="144" t="s">
        <v>252</v>
      </c>
      <c r="F168" s="145" t="s">
        <v>253</v>
      </c>
      <c r="G168" s="146" t="s">
        <v>254</v>
      </c>
      <c r="H168" s="147">
        <v>26.4</v>
      </c>
      <c r="I168" s="148">
        <v>117.79</v>
      </c>
      <c r="J168" s="149">
        <f>ROUND(I168*H168,2)</f>
        <v>3109.66</v>
      </c>
      <c r="K168" s="145" t="s">
        <v>129</v>
      </c>
      <c r="L168" s="32"/>
      <c r="M168" s="150" t="s">
        <v>1</v>
      </c>
      <c r="N168" s="151" t="s">
        <v>42</v>
      </c>
      <c r="O168" s="57"/>
      <c r="P168" s="152">
        <f>O168*H168</f>
        <v>0</v>
      </c>
      <c r="Q168" s="152">
        <v>1.2999999999999999E-4</v>
      </c>
      <c r="R168" s="152">
        <f>Q168*H168</f>
        <v>3.4319999999999997E-3</v>
      </c>
      <c r="S168" s="152">
        <v>0</v>
      </c>
      <c r="T168" s="153">
        <f>S168*H168</f>
        <v>0</v>
      </c>
      <c r="U168" s="31"/>
      <c r="V168" s="31"/>
      <c r="W168" s="31"/>
      <c r="X168" s="31"/>
      <c r="Y168" s="31"/>
      <c r="Z168" s="31"/>
      <c r="AA168" s="31"/>
      <c r="AB168" s="31"/>
      <c r="AC168" s="31"/>
      <c r="AD168" s="31"/>
      <c r="AE168" s="31"/>
      <c r="AR168" s="154" t="s">
        <v>141</v>
      </c>
      <c r="AT168" s="154" t="s">
        <v>125</v>
      </c>
      <c r="AU168" s="154" t="s">
        <v>87</v>
      </c>
      <c r="AY168" s="16" t="s">
        <v>122</v>
      </c>
      <c r="BE168" s="155">
        <f>IF(N168="základní",J168,0)</f>
        <v>3109.66</v>
      </c>
      <c r="BF168" s="155">
        <f>IF(N168="snížená",J168,0)</f>
        <v>0</v>
      </c>
      <c r="BG168" s="155">
        <f>IF(N168="zákl. přenesená",J168,0)</f>
        <v>0</v>
      </c>
      <c r="BH168" s="155">
        <f>IF(N168="sníž. přenesená",J168,0)</f>
        <v>0</v>
      </c>
      <c r="BI168" s="155">
        <f>IF(N168="nulová",J168,0)</f>
        <v>0</v>
      </c>
      <c r="BJ168" s="16" t="s">
        <v>85</v>
      </c>
      <c r="BK168" s="155">
        <f>ROUND(I168*H168,2)</f>
        <v>3109.66</v>
      </c>
      <c r="BL168" s="16" t="s">
        <v>141</v>
      </c>
      <c r="BM168" s="154" t="s">
        <v>255</v>
      </c>
    </row>
    <row r="169" spans="1:65" s="12" customFormat="1">
      <c r="B169" s="165"/>
      <c r="D169" s="156" t="s">
        <v>210</v>
      </c>
      <c r="E169" s="166" t="s">
        <v>1</v>
      </c>
      <c r="F169" s="167" t="s">
        <v>256</v>
      </c>
      <c r="H169" s="168">
        <v>19.8</v>
      </c>
      <c r="I169" s="169"/>
      <c r="L169" s="165"/>
      <c r="M169" s="170"/>
      <c r="N169" s="171"/>
      <c r="O169" s="171"/>
      <c r="P169" s="171"/>
      <c r="Q169" s="171"/>
      <c r="R169" s="171"/>
      <c r="S169" s="171"/>
      <c r="T169" s="172"/>
      <c r="AT169" s="166" t="s">
        <v>210</v>
      </c>
      <c r="AU169" s="166" t="s">
        <v>87</v>
      </c>
      <c r="AV169" s="12" t="s">
        <v>87</v>
      </c>
      <c r="AW169" s="12" t="s">
        <v>32</v>
      </c>
      <c r="AX169" s="12" t="s">
        <v>77</v>
      </c>
      <c r="AY169" s="166" t="s">
        <v>122</v>
      </c>
    </row>
    <row r="170" spans="1:65" s="12" customFormat="1">
      <c r="B170" s="165"/>
      <c r="D170" s="156" t="s">
        <v>210</v>
      </c>
      <c r="E170" s="166" t="s">
        <v>1</v>
      </c>
      <c r="F170" s="167" t="s">
        <v>257</v>
      </c>
      <c r="H170" s="168">
        <v>4</v>
      </c>
      <c r="I170" s="169"/>
      <c r="L170" s="165"/>
      <c r="M170" s="170"/>
      <c r="N170" s="171"/>
      <c r="O170" s="171"/>
      <c r="P170" s="171"/>
      <c r="Q170" s="171"/>
      <c r="R170" s="171"/>
      <c r="S170" s="171"/>
      <c r="T170" s="172"/>
      <c r="AT170" s="166" t="s">
        <v>210</v>
      </c>
      <c r="AU170" s="166" t="s">
        <v>87</v>
      </c>
      <c r="AV170" s="12" t="s">
        <v>87</v>
      </c>
      <c r="AW170" s="12" t="s">
        <v>32</v>
      </c>
      <c r="AX170" s="12" t="s">
        <v>77</v>
      </c>
      <c r="AY170" s="166" t="s">
        <v>122</v>
      </c>
    </row>
    <row r="171" spans="1:65" s="12" customFormat="1">
      <c r="B171" s="165"/>
      <c r="D171" s="156" t="s">
        <v>210</v>
      </c>
      <c r="E171" s="166" t="s">
        <v>1</v>
      </c>
      <c r="F171" s="167" t="s">
        <v>258</v>
      </c>
      <c r="H171" s="168">
        <v>2.6</v>
      </c>
      <c r="I171" s="169"/>
      <c r="L171" s="165"/>
      <c r="M171" s="170"/>
      <c r="N171" s="171"/>
      <c r="O171" s="171"/>
      <c r="P171" s="171"/>
      <c r="Q171" s="171"/>
      <c r="R171" s="171"/>
      <c r="S171" s="171"/>
      <c r="T171" s="172"/>
      <c r="AT171" s="166" t="s">
        <v>210</v>
      </c>
      <c r="AU171" s="166" t="s">
        <v>87</v>
      </c>
      <c r="AV171" s="12" t="s">
        <v>87</v>
      </c>
      <c r="AW171" s="12" t="s">
        <v>32</v>
      </c>
      <c r="AX171" s="12" t="s">
        <v>77</v>
      </c>
      <c r="AY171" s="166" t="s">
        <v>122</v>
      </c>
    </row>
    <row r="172" spans="1:65" s="13" customFormat="1">
      <c r="B172" s="173"/>
      <c r="D172" s="156" t="s">
        <v>210</v>
      </c>
      <c r="E172" s="174" t="s">
        <v>1</v>
      </c>
      <c r="F172" s="175" t="s">
        <v>237</v>
      </c>
      <c r="H172" s="176">
        <v>26.400000000000002</v>
      </c>
      <c r="I172" s="177"/>
      <c r="L172" s="173"/>
      <c r="M172" s="178"/>
      <c r="N172" s="179"/>
      <c r="O172" s="179"/>
      <c r="P172" s="179"/>
      <c r="Q172" s="179"/>
      <c r="R172" s="179"/>
      <c r="S172" s="179"/>
      <c r="T172" s="180"/>
      <c r="AT172" s="174" t="s">
        <v>210</v>
      </c>
      <c r="AU172" s="174" t="s">
        <v>87</v>
      </c>
      <c r="AV172" s="13" t="s">
        <v>141</v>
      </c>
      <c r="AW172" s="13" t="s">
        <v>32</v>
      </c>
      <c r="AX172" s="13" t="s">
        <v>85</v>
      </c>
      <c r="AY172" s="174" t="s">
        <v>122</v>
      </c>
    </row>
    <row r="173" spans="1:65" s="11" customFormat="1" ht="22.9" customHeight="1">
      <c r="B173" s="129"/>
      <c r="D173" s="130" t="s">
        <v>76</v>
      </c>
      <c r="E173" s="140" t="s">
        <v>141</v>
      </c>
      <c r="F173" s="140" t="s">
        <v>259</v>
      </c>
      <c r="I173" s="132"/>
      <c r="J173" s="141">
        <f>BK173</f>
        <v>3611.56</v>
      </c>
      <c r="L173" s="129"/>
      <c r="M173" s="134"/>
      <c r="N173" s="135"/>
      <c r="O173" s="135"/>
      <c r="P173" s="136">
        <f>SUM(P174:P179)</f>
        <v>0</v>
      </c>
      <c r="Q173" s="135"/>
      <c r="R173" s="136">
        <f>SUM(R174:R179)</f>
        <v>0.64141179999999987</v>
      </c>
      <c r="S173" s="135"/>
      <c r="T173" s="137">
        <f>SUM(T174:T179)</f>
        <v>0</v>
      </c>
      <c r="AR173" s="130" t="s">
        <v>85</v>
      </c>
      <c r="AT173" s="138" t="s">
        <v>76</v>
      </c>
      <c r="AU173" s="138" t="s">
        <v>85</v>
      </c>
      <c r="AY173" s="130" t="s">
        <v>122</v>
      </c>
      <c r="BK173" s="139">
        <f>SUM(BK174:BK179)</f>
        <v>3611.56</v>
      </c>
    </row>
    <row r="174" spans="1:65" s="1" customFormat="1" ht="14.45" customHeight="1">
      <c r="A174" s="31"/>
      <c r="B174" s="142"/>
      <c r="C174" s="143" t="s">
        <v>260</v>
      </c>
      <c r="D174" s="143" t="s">
        <v>125</v>
      </c>
      <c r="E174" s="144" t="s">
        <v>261</v>
      </c>
      <c r="F174" s="145" t="s">
        <v>262</v>
      </c>
      <c r="G174" s="146" t="s">
        <v>208</v>
      </c>
      <c r="H174" s="147">
        <v>0.24299999999999999</v>
      </c>
      <c r="I174" s="148">
        <v>3543</v>
      </c>
      <c r="J174" s="149">
        <f>ROUND(I174*H174,2)</f>
        <v>860.95</v>
      </c>
      <c r="K174" s="145" t="s">
        <v>129</v>
      </c>
      <c r="L174" s="32"/>
      <c r="M174" s="150" t="s">
        <v>1</v>
      </c>
      <c r="N174" s="151" t="s">
        <v>42</v>
      </c>
      <c r="O174" s="57"/>
      <c r="P174" s="152">
        <f>O174*H174</f>
        <v>0</v>
      </c>
      <c r="Q174" s="152">
        <v>2.4533999999999998</v>
      </c>
      <c r="R174" s="152">
        <f>Q174*H174</f>
        <v>0.59617619999999993</v>
      </c>
      <c r="S174" s="152">
        <v>0</v>
      </c>
      <c r="T174" s="153">
        <f>S174*H174</f>
        <v>0</v>
      </c>
      <c r="U174" s="31"/>
      <c r="V174" s="31"/>
      <c r="W174" s="31"/>
      <c r="X174" s="31"/>
      <c r="Y174" s="31"/>
      <c r="Z174" s="31"/>
      <c r="AA174" s="31"/>
      <c r="AB174" s="31"/>
      <c r="AC174" s="31"/>
      <c r="AD174" s="31"/>
      <c r="AE174" s="31"/>
      <c r="AR174" s="154" t="s">
        <v>141</v>
      </c>
      <c r="AT174" s="154" t="s">
        <v>125</v>
      </c>
      <c r="AU174" s="154" t="s">
        <v>87</v>
      </c>
      <c r="AY174" s="16" t="s">
        <v>122</v>
      </c>
      <c r="BE174" s="155">
        <f>IF(N174="základní",J174,0)</f>
        <v>860.95</v>
      </c>
      <c r="BF174" s="155">
        <f>IF(N174="snížená",J174,0)</f>
        <v>0</v>
      </c>
      <c r="BG174" s="155">
        <f>IF(N174="zákl. přenesená",J174,0)</f>
        <v>0</v>
      </c>
      <c r="BH174" s="155">
        <f>IF(N174="sníž. přenesená",J174,0)</f>
        <v>0</v>
      </c>
      <c r="BI174" s="155">
        <f>IF(N174="nulová",J174,0)</f>
        <v>0</v>
      </c>
      <c r="BJ174" s="16" t="s">
        <v>85</v>
      </c>
      <c r="BK174" s="155">
        <f>ROUND(I174*H174,2)</f>
        <v>860.95</v>
      </c>
      <c r="BL174" s="16" t="s">
        <v>141</v>
      </c>
      <c r="BM174" s="154" t="s">
        <v>263</v>
      </c>
    </row>
    <row r="175" spans="1:65" s="12" customFormat="1">
      <c r="B175" s="165"/>
      <c r="D175" s="156" t="s">
        <v>210</v>
      </c>
      <c r="E175" s="166" t="s">
        <v>1</v>
      </c>
      <c r="F175" s="167" t="s">
        <v>264</v>
      </c>
      <c r="H175" s="168">
        <v>0.24299999999999999</v>
      </c>
      <c r="I175" s="169"/>
      <c r="L175" s="165"/>
      <c r="M175" s="170"/>
      <c r="N175" s="171"/>
      <c r="O175" s="171"/>
      <c r="P175" s="171"/>
      <c r="Q175" s="171"/>
      <c r="R175" s="171"/>
      <c r="S175" s="171"/>
      <c r="T175" s="172"/>
      <c r="AT175" s="166" t="s">
        <v>210</v>
      </c>
      <c r="AU175" s="166" t="s">
        <v>87</v>
      </c>
      <c r="AV175" s="12" t="s">
        <v>87</v>
      </c>
      <c r="AW175" s="12" t="s">
        <v>32</v>
      </c>
      <c r="AX175" s="12" t="s">
        <v>85</v>
      </c>
      <c r="AY175" s="166" t="s">
        <v>122</v>
      </c>
    </row>
    <row r="176" spans="1:65" s="1" customFormat="1" ht="14.45" customHeight="1">
      <c r="A176" s="31"/>
      <c r="B176" s="142"/>
      <c r="C176" s="143" t="s">
        <v>265</v>
      </c>
      <c r="D176" s="143" t="s">
        <v>125</v>
      </c>
      <c r="E176" s="144" t="s">
        <v>266</v>
      </c>
      <c r="F176" s="145" t="s">
        <v>267</v>
      </c>
      <c r="G176" s="146" t="s">
        <v>222</v>
      </c>
      <c r="H176" s="147">
        <v>3.2850000000000001</v>
      </c>
      <c r="I176" s="148">
        <v>394.09</v>
      </c>
      <c r="J176" s="149">
        <f>ROUND(I176*H176,2)</f>
        <v>1294.5899999999999</v>
      </c>
      <c r="K176" s="145" t="s">
        <v>129</v>
      </c>
      <c r="L176" s="32"/>
      <c r="M176" s="150" t="s">
        <v>1</v>
      </c>
      <c r="N176" s="151" t="s">
        <v>42</v>
      </c>
      <c r="O176" s="57"/>
      <c r="P176" s="152">
        <f>O176*H176</f>
        <v>0</v>
      </c>
      <c r="Q176" s="152">
        <v>5.7600000000000004E-3</v>
      </c>
      <c r="R176" s="152">
        <f>Q176*H176</f>
        <v>1.8921600000000004E-2</v>
      </c>
      <c r="S176" s="152">
        <v>0</v>
      </c>
      <c r="T176" s="153">
        <f>S176*H176</f>
        <v>0</v>
      </c>
      <c r="U176" s="31"/>
      <c r="V176" s="31"/>
      <c r="W176" s="31"/>
      <c r="X176" s="31"/>
      <c r="Y176" s="31"/>
      <c r="Z176" s="31"/>
      <c r="AA176" s="31"/>
      <c r="AB176" s="31"/>
      <c r="AC176" s="31"/>
      <c r="AD176" s="31"/>
      <c r="AE176" s="31"/>
      <c r="AR176" s="154" t="s">
        <v>141</v>
      </c>
      <c r="AT176" s="154" t="s">
        <v>125</v>
      </c>
      <c r="AU176" s="154" t="s">
        <v>87</v>
      </c>
      <c r="AY176" s="16" t="s">
        <v>122</v>
      </c>
      <c r="BE176" s="155">
        <f>IF(N176="základní",J176,0)</f>
        <v>1294.5899999999999</v>
      </c>
      <c r="BF176" s="155">
        <f>IF(N176="snížená",J176,0)</f>
        <v>0</v>
      </c>
      <c r="BG176" s="155">
        <f>IF(N176="zákl. přenesená",J176,0)</f>
        <v>0</v>
      </c>
      <c r="BH176" s="155">
        <f>IF(N176="sníž. přenesená",J176,0)</f>
        <v>0</v>
      </c>
      <c r="BI176" s="155">
        <f>IF(N176="nulová",J176,0)</f>
        <v>0</v>
      </c>
      <c r="BJ176" s="16" t="s">
        <v>85</v>
      </c>
      <c r="BK176" s="155">
        <f>ROUND(I176*H176,2)</f>
        <v>1294.5899999999999</v>
      </c>
      <c r="BL176" s="16" t="s">
        <v>141</v>
      </c>
      <c r="BM176" s="154" t="s">
        <v>268</v>
      </c>
    </row>
    <row r="177" spans="1:65" s="12" customFormat="1">
      <c r="B177" s="165"/>
      <c r="D177" s="156" t="s">
        <v>210</v>
      </c>
      <c r="E177" s="166" t="s">
        <v>1</v>
      </c>
      <c r="F177" s="167" t="s">
        <v>269</v>
      </c>
      <c r="H177" s="168">
        <v>3.2850000000000001</v>
      </c>
      <c r="I177" s="169"/>
      <c r="L177" s="165"/>
      <c r="M177" s="170"/>
      <c r="N177" s="171"/>
      <c r="O177" s="171"/>
      <c r="P177" s="171"/>
      <c r="Q177" s="171"/>
      <c r="R177" s="171"/>
      <c r="S177" s="171"/>
      <c r="T177" s="172"/>
      <c r="AT177" s="166" t="s">
        <v>210</v>
      </c>
      <c r="AU177" s="166" t="s">
        <v>87</v>
      </c>
      <c r="AV177" s="12" t="s">
        <v>87</v>
      </c>
      <c r="AW177" s="12" t="s">
        <v>32</v>
      </c>
      <c r="AX177" s="12" t="s">
        <v>85</v>
      </c>
      <c r="AY177" s="166" t="s">
        <v>122</v>
      </c>
    </row>
    <row r="178" spans="1:65" s="1" customFormat="1" ht="14.45" customHeight="1">
      <c r="A178" s="31"/>
      <c r="B178" s="142"/>
      <c r="C178" s="143" t="s">
        <v>270</v>
      </c>
      <c r="D178" s="143" t="s">
        <v>125</v>
      </c>
      <c r="E178" s="144" t="s">
        <v>271</v>
      </c>
      <c r="F178" s="145" t="s">
        <v>272</v>
      </c>
      <c r="G178" s="146" t="s">
        <v>222</v>
      </c>
      <c r="H178" s="147">
        <v>3.2850000000000001</v>
      </c>
      <c r="I178" s="148">
        <v>98.94</v>
      </c>
      <c r="J178" s="149">
        <f>ROUND(I178*H178,2)</f>
        <v>325.02</v>
      </c>
      <c r="K178" s="145" t="s">
        <v>129</v>
      </c>
      <c r="L178" s="32"/>
      <c r="M178" s="150" t="s">
        <v>1</v>
      </c>
      <c r="N178" s="151" t="s">
        <v>42</v>
      </c>
      <c r="O178" s="57"/>
      <c r="P178" s="152">
        <f>O178*H178</f>
        <v>0</v>
      </c>
      <c r="Q178" s="152">
        <v>0</v>
      </c>
      <c r="R178" s="152">
        <f>Q178*H178</f>
        <v>0</v>
      </c>
      <c r="S178" s="152">
        <v>0</v>
      </c>
      <c r="T178" s="153">
        <f>S178*H178</f>
        <v>0</v>
      </c>
      <c r="U178" s="31"/>
      <c r="V178" s="31"/>
      <c r="W178" s="31"/>
      <c r="X178" s="31"/>
      <c r="Y178" s="31"/>
      <c r="Z178" s="31"/>
      <c r="AA178" s="31"/>
      <c r="AB178" s="31"/>
      <c r="AC178" s="31"/>
      <c r="AD178" s="31"/>
      <c r="AE178" s="31"/>
      <c r="AR178" s="154" t="s">
        <v>141</v>
      </c>
      <c r="AT178" s="154" t="s">
        <v>125</v>
      </c>
      <c r="AU178" s="154" t="s">
        <v>87</v>
      </c>
      <c r="AY178" s="16" t="s">
        <v>122</v>
      </c>
      <c r="BE178" s="155">
        <f>IF(N178="základní",J178,0)</f>
        <v>325.02</v>
      </c>
      <c r="BF178" s="155">
        <f>IF(N178="snížená",J178,0)</f>
        <v>0</v>
      </c>
      <c r="BG178" s="155">
        <f>IF(N178="zákl. přenesená",J178,0)</f>
        <v>0</v>
      </c>
      <c r="BH178" s="155">
        <f>IF(N178="sníž. přenesená",J178,0)</f>
        <v>0</v>
      </c>
      <c r="BI178" s="155">
        <f>IF(N178="nulová",J178,0)</f>
        <v>0</v>
      </c>
      <c r="BJ178" s="16" t="s">
        <v>85</v>
      </c>
      <c r="BK178" s="155">
        <f>ROUND(I178*H178,2)</f>
        <v>325.02</v>
      </c>
      <c r="BL178" s="16" t="s">
        <v>141</v>
      </c>
      <c r="BM178" s="154" t="s">
        <v>273</v>
      </c>
    </row>
    <row r="179" spans="1:65" s="1" customFormat="1" ht="24.2" customHeight="1">
      <c r="A179" s="31"/>
      <c r="B179" s="142"/>
      <c r="C179" s="143" t="s">
        <v>274</v>
      </c>
      <c r="D179" s="143" t="s">
        <v>125</v>
      </c>
      <c r="E179" s="144" t="s">
        <v>275</v>
      </c>
      <c r="F179" s="145" t="s">
        <v>276</v>
      </c>
      <c r="G179" s="146" t="s">
        <v>230</v>
      </c>
      <c r="H179" s="147">
        <v>2.5000000000000001E-2</v>
      </c>
      <c r="I179" s="148">
        <v>45240.19</v>
      </c>
      <c r="J179" s="149">
        <f>ROUND(I179*H179,2)</f>
        <v>1131</v>
      </c>
      <c r="K179" s="145" t="s">
        <v>129</v>
      </c>
      <c r="L179" s="32"/>
      <c r="M179" s="150" t="s">
        <v>1</v>
      </c>
      <c r="N179" s="151" t="s">
        <v>42</v>
      </c>
      <c r="O179" s="57"/>
      <c r="P179" s="152">
        <f>O179*H179</f>
        <v>0</v>
      </c>
      <c r="Q179" s="152">
        <v>1.0525599999999999</v>
      </c>
      <c r="R179" s="152">
        <f>Q179*H179</f>
        <v>2.6314000000000001E-2</v>
      </c>
      <c r="S179" s="152">
        <v>0</v>
      </c>
      <c r="T179" s="153">
        <f>S179*H179</f>
        <v>0</v>
      </c>
      <c r="U179" s="31"/>
      <c r="V179" s="31"/>
      <c r="W179" s="31"/>
      <c r="X179" s="31"/>
      <c r="Y179" s="31"/>
      <c r="Z179" s="31"/>
      <c r="AA179" s="31"/>
      <c r="AB179" s="31"/>
      <c r="AC179" s="31"/>
      <c r="AD179" s="31"/>
      <c r="AE179" s="31"/>
      <c r="AR179" s="154" t="s">
        <v>141</v>
      </c>
      <c r="AT179" s="154" t="s">
        <v>125</v>
      </c>
      <c r="AU179" s="154" t="s">
        <v>87</v>
      </c>
      <c r="AY179" s="16" t="s">
        <v>122</v>
      </c>
      <c r="BE179" s="155">
        <f>IF(N179="základní",J179,0)</f>
        <v>1131</v>
      </c>
      <c r="BF179" s="155">
        <f>IF(N179="snížená",J179,0)</f>
        <v>0</v>
      </c>
      <c r="BG179" s="155">
        <f>IF(N179="zákl. přenesená",J179,0)</f>
        <v>0</v>
      </c>
      <c r="BH179" s="155">
        <f>IF(N179="sníž. přenesená",J179,0)</f>
        <v>0</v>
      </c>
      <c r="BI179" s="155">
        <f>IF(N179="nulová",J179,0)</f>
        <v>0</v>
      </c>
      <c r="BJ179" s="16" t="s">
        <v>85</v>
      </c>
      <c r="BK179" s="155">
        <f>ROUND(I179*H179,2)</f>
        <v>1131</v>
      </c>
      <c r="BL179" s="16" t="s">
        <v>141</v>
      </c>
      <c r="BM179" s="154" t="s">
        <v>277</v>
      </c>
    </row>
    <row r="180" spans="1:65" s="11" customFormat="1" ht="22.9" customHeight="1">
      <c r="B180" s="129"/>
      <c r="D180" s="130" t="s">
        <v>76</v>
      </c>
      <c r="E180" s="140" t="s">
        <v>151</v>
      </c>
      <c r="F180" s="140" t="s">
        <v>278</v>
      </c>
      <c r="I180" s="132"/>
      <c r="J180" s="141">
        <f>BK180</f>
        <v>146448.66</v>
      </c>
      <c r="L180" s="129"/>
      <c r="M180" s="134"/>
      <c r="N180" s="135"/>
      <c r="O180" s="135"/>
      <c r="P180" s="136">
        <f>SUM(P181:P197)</f>
        <v>0</v>
      </c>
      <c r="Q180" s="135"/>
      <c r="R180" s="136">
        <f>SUM(R181:R197)</f>
        <v>27.162820000000004</v>
      </c>
      <c r="S180" s="135"/>
      <c r="T180" s="137">
        <f>SUM(T181:T197)</f>
        <v>0</v>
      </c>
      <c r="AR180" s="130" t="s">
        <v>85</v>
      </c>
      <c r="AT180" s="138" t="s">
        <v>76</v>
      </c>
      <c r="AU180" s="138" t="s">
        <v>85</v>
      </c>
      <c r="AY180" s="130" t="s">
        <v>122</v>
      </c>
      <c r="BK180" s="139">
        <f>SUM(BK181:BK197)</f>
        <v>146448.66</v>
      </c>
    </row>
    <row r="181" spans="1:65" s="1" customFormat="1" ht="24.2" customHeight="1">
      <c r="A181" s="31"/>
      <c r="B181" s="142"/>
      <c r="C181" s="143" t="s">
        <v>8</v>
      </c>
      <c r="D181" s="143" t="s">
        <v>125</v>
      </c>
      <c r="E181" s="144" t="s">
        <v>279</v>
      </c>
      <c r="F181" s="145" t="s">
        <v>280</v>
      </c>
      <c r="G181" s="146" t="s">
        <v>222</v>
      </c>
      <c r="H181" s="147">
        <v>320</v>
      </c>
      <c r="I181" s="148">
        <v>44.97</v>
      </c>
      <c r="J181" s="149">
        <f>ROUND(I181*H181,2)</f>
        <v>14390.4</v>
      </c>
      <c r="K181" s="145" t="s">
        <v>129</v>
      </c>
      <c r="L181" s="32"/>
      <c r="M181" s="150" t="s">
        <v>1</v>
      </c>
      <c r="N181" s="151" t="s">
        <v>42</v>
      </c>
      <c r="O181" s="57"/>
      <c r="P181" s="152">
        <f>O181*H181</f>
        <v>0</v>
      </c>
      <c r="Q181" s="152">
        <v>0</v>
      </c>
      <c r="R181" s="152">
        <f>Q181*H181</f>
        <v>0</v>
      </c>
      <c r="S181" s="152">
        <v>0</v>
      </c>
      <c r="T181" s="153">
        <f>S181*H181</f>
        <v>0</v>
      </c>
      <c r="U181" s="31"/>
      <c r="V181" s="31"/>
      <c r="W181" s="31"/>
      <c r="X181" s="31"/>
      <c r="Y181" s="31"/>
      <c r="Z181" s="31"/>
      <c r="AA181" s="31"/>
      <c r="AB181" s="31"/>
      <c r="AC181" s="31"/>
      <c r="AD181" s="31"/>
      <c r="AE181" s="31"/>
      <c r="AR181" s="154" t="s">
        <v>141</v>
      </c>
      <c r="AT181" s="154" t="s">
        <v>125</v>
      </c>
      <c r="AU181" s="154" t="s">
        <v>87</v>
      </c>
      <c r="AY181" s="16" t="s">
        <v>122</v>
      </c>
      <c r="BE181" s="155">
        <f>IF(N181="základní",J181,0)</f>
        <v>14390.4</v>
      </c>
      <c r="BF181" s="155">
        <f>IF(N181="snížená",J181,0)</f>
        <v>0</v>
      </c>
      <c r="BG181" s="155">
        <f>IF(N181="zákl. přenesená",J181,0)</f>
        <v>0</v>
      </c>
      <c r="BH181" s="155">
        <f>IF(N181="sníž. přenesená",J181,0)</f>
        <v>0</v>
      </c>
      <c r="BI181" s="155">
        <f>IF(N181="nulová",J181,0)</f>
        <v>0</v>
      </c>
      <c r="BJ181" s="16" t="s">
        <v>85</v>
      </c>
      <c r="BK181" s="155">
        <f>ROUND(I181*H181,2)</f>
        <v>14390.4</v>
      </c>
      <c r="BL181" s="16" t="s">
        <v>141</v>
      </c>
      <c r="BM181" s="154" t="s">
        <v>281</v>
      </c>
    </row>
    <row r="182" spans="1:65" s="12" customFormat="1">
      <c r="B182" s="165"/>
      <c r="D182" s="156" t="s">
        <v>210</v>
      </c>
      <c r="E182" s="166" t="s">
        <v>1</v>
      </c>
      <c r="F182" s="167" t="s">
        <v>282</v>
      </c>
      <c r="H182" s="168">
        <v>320</v>
      </c>
      <c r="I182" s="169"/>
      <c r="L182" s="165"/>
      <c r="M182" s="170"/>
      <c r="N182" s="171"/>
      <c r="O182" s="171"/>
      <c r="P182" s="171"/>
      <c r="Q182" s="171"/>
      <c r="R182" s="171"/>
      <c r="S182" s="171"/>
      <c r="T182" s="172"/>
      <c r="AT182" s="166" t="s">
        <v>210</v>
      </c>
      <c r="AU182" s="166" t="s">
        <v>87</v>
      </c>
      <c r="AV182" s="12" t="s">
        <v>87</v>
      </c>
      <c r="AW182" s="12" t="s">
        <v>32</v>
      </c>
      <c r="AX182" s="12" t="s">
        <v>85</v>
      </c>
      <c r="AY182" s="166" t="s">
        <v>122</v>
      </c>
    </row>
    <row r="183" spans="1:65" s="1" customFormat="1" ht="14.45" customHeight="1">
      <c r="A183" s="31"/>
      <c r="B183" s="142"/>
      <c r="C183" s="143" t="s">
        <v>283</v>
      </c>
      <c r="D183" s="143" t="s">
        <v>125</v>
      </c>
      <c r="E183" s="144" t="s">
        <v>284</v>
      </c>
      <c r="F183" s="145" t="s">
        <v>285</v>
      </c>
      <c r="G183" s="146" t="s">
        <v>222</v>
      </c>
      <c r="H183" s="147">
        <v>11.5</v>
      </c>
      <c r="I183" s="148">
        <v>312.27999999999997</v>
      </c>
      <c r="J183" s="149">
        <f>ROUND(I183*H183,2)</f>
        <v>3591.22</v>
      </c>
      <c r="K183" s="145" t="s">
        <v>129</v>
      </c>
      <c r="L183" s="32"/>
      <c r="M183" s="150" t="s">
        <v>1</v>
      </c>
      <c r="N183" s="151" t="s">
        <v>42</v>
      </c>
      <c r="O183" s="57"/>
      <c r="P183" s="152">
        <f>O183*H183</f>
        <v>0</v>
      </c>
      <c r="Q183" s="152">
        <v>7.6999999999999999E-2</v>
      </c>
      <c r="R183" s="152">
        <f>Q183*H183</f>
        <v>0.88549999999999995</v>
      </c>
      <c r="S183" s="152">
        <v>0</v>
      </c>
      <c r="T183" s="153">
        <f>S183*H183</f>
        <v>0</v>
      </c>
      <c r="U183" s="31"/>
      <c r="V183" s="31"/>
      <c r="W183" s="31"/>
      <c r="X183" s="31"/>
      <c r="Y183" s="31"/>
      <c r="Z183" s="31"/>
      <c r="AA183" s="31"/>
      <c r="AB183" s="31"/>
      <c r="AC183" s="31"/>
      <c r="AD183" s="31"/>
      <c r="AE183" s="31"/>
      <c r="AR183" s="154" t="s">
        <v>141</v>
      </c>
      <c r="AT183" s="154" t="s">
        <v>125</v>
      </c>
      <c r="AU183" s="154" t="s">
        <v>87</v>
      </c>
      <c r="AY183" s="16" t="s">
        <v>122</v>
      </c>
      <c r="BE183" s="155">
        <f>IF(N183="základní",J183,0)</f>
        <v>3591.22</v>
      </c>
      <c r="BF183" s="155">
        <f>IF(N183="snížená",J183,0)</f>
        <v>0</v>
      </c>
      <c r="BG183" s="155">
        <f>IF(N183="zákl. přenesená",J183,0)</f>
        <v>0</v>
      </c>
      <c r="BH183" s="155">
        <f>IF(N183="sníž. přenesená",J183,0)</f>
        <v>0</v>
      </c>
      <c r="BI183" s="155">
        <f>IF(N183="nulová",J183,0)</f>
        <v>0</v>
      </c>
      <c r="BJ183" s="16" t="s">
        <v>85</v>
      </c>
      <c r="BK183" s="155">
        <f>ROUND(I183*H183,2)</f>
        <v>3591.22</v>
      </c>
      <c r="BL183" s="16" t="s">
        <v>141</v>
      </c>
      <c r="BM183" s="154" t="s">
        <v>286</v>
      </c>
    </row>
    <row r="184" spans="1:65" s="12" customFormat="1">
      <c r="B184" s="165"/>
      <c r="D184" s="156" t="s">
        <v>210</v>
      </c>
      <c r="E184" s="166" t="s">
        <v>1</v>
      </c>
      <c r="F184" s="167" t="s">
        <v>287</v>
      </c>
      <c r="H184" s="168">
        <v>11.5</v>
      </c>
      <c r="I184" s="169"/>
      <c r="L184" s="165"/>
      <c r="M184" s="170"/>
      <c r="N184" s="171"/>
      <c r="O184" s="171"/>
      <c r="P184" s="171"/>
      <c r="Q184" s="171"/>
      <c r="R184" s="171"/>
      <c r="S184" s="171"/>
      <c r="T184" s="172"/>
      <c r="AT184" s="166" t="s">
        <v>210</v>
      </c>
      <c r="AU184" s="166" t="s">
        <v>87</v>
      </c>
      <c r="AV184" s="12" t="s">
        <v>87</v>
      </c>
      <c r="AW184" s="12" t="s">
        <v>32</v>
      </c>
      <c r="AX184" s="12" t="s">
        <v>85</v>
      </c>
      <c r="AY184" s="166" t="s">
        <v>122</v>
      </c>
    </row>
    <row r="185" spans="1:65" s="1" customFormat="1" ht="14.45" customHeight="1">
      <c r="A185" s="31"/>
      <c r="B185" s="142"/>
      <c r="C185" s="143" t="s">
        <v>288</v>
      </c>
      <c r="D185" s="143" t="s">
        <v>125</v>
      </c>
      <c r="E185" s="144" t="s">
        <v>289</v>
      </c>
      <c r="F185" s="145" t="s">
        <v>290</v>
      </c>
      <c r="G185" s="146" t="s">
        <v>222</v>
      </c>
      <c r="H185" s="147">
        <v>262.60000000000002</v>
      </c>
      <c r="I185" s="148">
        <v>346.73</v>
      </c>
      <c r="J185" s="149">
        <f>ROUND(I185*H185,2)</f>
        <v>91051.3</v>
      </c>
      <c r="K185" s="145" t="s">
        <v>129</v>
      </c>
      <c r="L185" s="32"/>
      <c r="M185" s="150" t="s">
        <v>1</v>
      </c>
      <c r="N185" s="151" t="s">
        <v>42</v>
      </c>
      <c r="O185" s="57"/>
      <c r="P185" s="152">
        <f>O185*H185</f>
        <v>0</v>
      </c>
      <c r="Q185" s="152">
        <v>8.7999999999999995E-2</v>
      </c>
      <c r="R185" s="152">
        <f>Q185*H185</f>
        <v>23.108800000000002</v>
      </c>
      <c r="S185" s="152">
        <v>0</v>
      </c>
      <c r="T185" s="153">
        <f>S185*H185</f>
        <v>0</v>
      </c>
      <c r="U185" s="31"/>
      <c r="V185" s="31"/>
      <c r="W185" s="31"/>
      <c r="X185" s="31"/>
      <c r="Y185" s="31"/>
      <c r="Z185" s="31"/>
      <c r="AA185" s="31"/>
      <c r="AB185" s="31"/>
      <c r="AC185" s="31"/>
      <c r="AD185" s="31"/>
      <c r="AE185" s="31"/>
      <c r="AR185" s="154" t="s">
        <v>141</v>
      </c>
      <c r="AT185" s="154" t="s">
        <v>125</v>
      </c>
      <c r="AU185" s="154" t="s">
        <v>87</v>
      </c>
      <c r="AY185" s="16" t="s">
        <v>122</v>
      </c>
      <c r="BE185" s="155">
        <f>IF(N185="základní",J185,0)</f>
        <v>91051.3</v>
      </c>
      <c r="BF185" s="155">
        <f>IF(N185="snížená",J185,0)</f>
        <v>0</v>
      </c>
      <c r="BG185" s="155">
        <f>IF(N185="zákl. přenesená",J185,0)</f>
        <v>0</v>
      </c>
      <c r="BH185" s="155">
        <f>IF(N185="sníž. přenesená",J185,0)</f>
        <v>0</v>
      </c>
      <c r="BI185" s="155">
        <f>IF(N185="nulová",J185,0)</f>
        <v>0</v>
      </c>
      <c r="BJ185" s="16" t="s">
        <v>85</v>
      </c>
      <c r="BK185" s="155">
        <f>ROUND(I185*H185,2)</f>
        <v>91051.3</v>
      </c>
      <c r="BL185" s="16" t="s">
        <v>141</v>
      </c>
      <c r="BM185" s="154" t="s">
        <v>291</v>
      </c>
    </row>
    <row r="186" spans="1:65" s="12" customFormat="1">
      <c r="B186" s="165"/>
      <c r="D186" s="156" t="s">
        <v>210</v>
      </c>
      <c r="E186" s="166" t="s">
        <v>1</v>
      </c>
      <c r="F186" s="167" t="s">
        <v>292</v>
      </c>
      <c r="H186" s="168">
        <v>262.60000000000002</v>
      </c>
      <c r="I186" s="169"/>
      <c r="L186" s="165"/>
      <c r="M186" s="170"/>
      <c r="N186" s="171"/>
      <c r="O186" s="171"/>
      <c r="P186" s="171"/>
      <c r="Q186" s="171"/>
      <c r="R186" s="171"/>
      <c r="S186" s="171"/>
      <c r="T186" s="172"/>
      <c r="AT186" s="166" t="s">
        <v>210</v>
      </c>
      <c r="AU186" s="166" t="s">
        <v>87</v>
      </c>
      <c r="AV186" s="12" t="s">
        <v>87</v>
      </c>
      <c r="AW186" s="12" t="s">
        <v>32</v>
      </c>
      <c r="AX186" s="12" t="s">
        <v>77</v>
      </c>
      <c r="AY186" s="166" t="s">
        <v>122</v>
      </c>
    </row>
    <row r="187" spans="1:65" s="13" customFormat="1">
      <c r="B187" s="173"/>
      <c r="D187" s="156" t="s">
        <v>210</v>
      </c>
      <c r="E187" s="174" t="s">
        <v>1</v>
      </c>
      <c r="F187" s="175" t="s">
        <v>237</v>
      </c>
      <c r="H187" s="176">
        <v>262.60000000000002</v>
      </c>
      <c r="I187" s="177"/>
      <c r="L187" s="173"/>
      <c r="M187" s="178"/>
      <c r="N187" s="179"/>
      <c r="O187" s="179"/>
      <c r="P187" s="179"/>
      <c r="Q187" s="179"/>
      <c r="R187" s="179"/>
      <c r="S187" s="179"/>
      <c r="T187" s="180"/>
      <c r="AT187" s="174" t="s">
        <v>210</v>
      </c>
      <c r="AU187" s="174" t="s">
        <v>87</v>
      </c>
      <c r="AV187" s="13" t="s">
        <v>141</v>
      </c>
      <c r="AW187" s="13" t="s">
        <v>32</v>
      </c>
      <c r="AX187" s="13" t="s">
        <v>85</v>
      </c>
      <c r="AY187" s="174" t="s">
        <v>122</v>
      </c>
    </row>
    <row r="188" spans="1:65" s="1" customFormat="1" ht="14.45" customHeight="1">
      <c r="A188" s="31"/>
      <c r="B188" s="142"/>
      <c r="C188" s="143" t="s">
        <v>293</v>
      </c>
      <c r="D188" s="143" t="s">
        <v>125</v>
      </c>
      <c r="E188" s="144" t="s">
        <v>294</v>
      </c>
      <c r="F188" s="145" t="s">
        <v>295</v>
      </c>
      <c r="G188" s="146" t="s">
        <v>222</v>
      </c>
      <c r="H188" s="147">
        <v>27.2</v>
      </c>
      <c r="I188" s="148">
        <v>418.66</v>
      </c>
      <c r="J188" s="149">
        <f>ROUND(I188*H188,2)</f>
        <v>11387.55</v>
      </c>
      <c r="K188" s="145" t="s">
        <v>129</v>
      </c>
      <c r="L188" s="32"/>
      <c r="M188" s="150" t="s">
        <v>1</v>
      </c>
      <c r="N188" s="151" t="s">
        <v>42</v>
      </c>
      <c r="O188" s="57"/>
      <c r="P188" s="152">
        <f>O188*H188</f>
        <v>0</v>
      </c>
      <c r="Q188" s="152">
        <v>0.11</v>
      </c>
      <c r="R188" s="152">
        <f>Q188*H188</f>
        <v>2.992</v>
      </c>
      <c r="S188" s="152">
        <v>0</v>
      </c>
      <c r="T188" s="153">
        <f>S188*H188</f>
        <v>0</v>
      </c>
      <c r="U188" s="31"/>
      <c r="V188" s="31"/>
      <c r="W188" s="31"/>
      <c r="X188" s="31"/>
      <c r="Y188" s="31"/>
      <c r="Z188" s="31"/>
      <c r="AA188" s="31"/>
      <c r="AB188" s="31"/>
      <c r="AC188" s="31"/>
      <c r="AD188" s="31"/>
      <c r="AE188" s="31"/>
      <c r="AR188" s="154" t="s">
        <v>141</v>
      </c>
      <c r="AT188" s="154" t="s">
        <v>125</v>
      </c>
      <c r="AU188" s="154" t="s">
        <v>87</v>
      </c>
      <c r="AY188" s="16" t="s">
        <v>122</v>
      </c>
      <c r="BE188" s="155">
        <f>IF(N188="základní",J188,0)</f>
        <v>11387.55</v>
      </c>
      <c r="BF188" s="155">
        <f>IF(N188="snížená",J188,0)</f>
        <v>0</v>
      </c>
      <c r="BG188" s="155">
        <f>IF(N188="zákl. přenesená",J188,0)</f>
        <v>0</v>
      </c>
      <c r="BH188" s="155">
        <f>IF(N188="sníž. přenesená",J188,0)</f>
        <v>0</v>
      </c>
      <c r="BI188" s="155">
        <f>IF(N188="nulová",J188,0)</f>
        <v>0</v>
      </c>
      <c r="BJ188" s="16" t="s">
        <v>85</v>
      </c>
      <c r="BK188" s="155">
        <f>ROUND(I188*H188,2)</f>
        <v>11387.55</v>
      </c>
      <c r="BL188" s="16" t="s">
        <v>141</v>
      </c>
      <c r="BM188" s="154" t="s">
        <v>296</v>
      </c>
    </row>
    <row r="189" spans="1:65" s="12" customFormat="1">
      <c r="B189" s="165"/>
      <c r="D189" s="156" t="s">
        <v>210</v>
      </c>
      <c r="E189" s="166" t="s">
        <v>1</v>
      </c>
      <c r="F189" s="167" t="s">
        <v>297</v>
      </c>
      <c r="H189" s="168">
        <v>27.2</v>
      </c>
      <c r="I189" s="169"/>
      <c r="L189" s="165"/>
      <c r="M189" s="170"/>
      <c r="N189" s="171"/>
      <c r="O189" s="171"/>
      <c r="P189" s="171"/>
      <c r="Q189" s="171"/>
      <c r="R189" s="171"/>
      <c r="S189" s="171"/>
      <c r="T189" s="172"/>
      <c r="AT189" s="166" t="s">
        <v>210</v>
      </c>
      <c r="AU189" s="166" t="s">
        <v>87</v>
      </c>
      <c r="AV189" s="12" t="s">
        <v>87</v>
      </c>
      <c r="AW189" s="12" t="s">
        <v>32</v>
      </c>
      <c r="AX189" s="12" t="s">
        <v>85</v>
      </c>
      <c r="AY189" s="166" t="s">
        <v>122</v>
      </c>
    </row>
    <row r="190" spans="1:65" s="1" customFormat="1" ht="24.2" customHeight="1">
      <c r="A190" s="31"/>
      <c r="B190" s="142"/>
      <c r="C190" s="143" t="s">
        <v>298</v>
      </c>
      <c r="D190" s="143" t="s">
        <v>125</v>
      </c>
      <c r="E190" s="144" t="s">
        <v>299</v>
      </c>
      <c r="F190" s="145" t="s">
        <v>300</v>
      </c>
      <c r="G190" s="146" t="s">
        <v>222</v>
      </c>
      <c r="H190" s="147">
        <v>301.3</v>
      </c>
      <c r="I190" s="148">
        <v>60.77</v>
      </c>
      <c r="J190" s="149">
        <f>ROUND(I190*H190,2)</f>
        <v>18310</v>
      </c>
      <c r="K190" s="145" t="s">
        <v>129</v>
      </c>
      <c r="L190" s="32"/>
      <c r="M190" s="150" t="s">
        <v>1</v>
      </c>
      <c r="N190" s="151" t="s">
        <v>42</v>
      </c>
      <c r="O190" s="57"/>
      <c r="P190" s="152">
        <f>O190*H190</f>
        <v>0</v>
      </c>
      <c r="Q190" s="152">
        <v>0</v>
      </c>
      <c r="R190" s="152">
        <f>Q190*H190</f>
        <v>0</v>
      </c>
      <c r="S190" s="152">
        <v>0</v>
      </c>
      <c r="T190" s="153">
        <f>S190*H190</f>
        <v>0</v>
      </c>
      <c r="U190" s="31"/>
      <c r="V190" s="31"/>
      <c r="W190" s="31"/>
      <c r="X190" s="31"/>
      <c r="Y190" s="31"/>
      <c r="Z190" s="31"/>
      <c r="AA190" s="31"/>
      <c r="AB190" s="31"/>
      <c r="AC190" s="31"/>
      <c r="AD190" s="31"/>
      <c r="AE190" s="31"/>
      <c r="AR190" s="154" t="s">
        <v>141</v>
      </c>
      <c r="AT190" s="154" t="s">
        <v>125</v>
      </c>
      <c r="AU190" s="154" t="s">
        <v>87</v>
      </c>
      <c r="AY190" s="16" t="s">
        <v>122</v>
      </c>
      <c r="BE190" s="155">
        <f>IF(N190="základní",J190,0)</f>
        <v>18310</v>
      </c>
      <c r="BF190" s="155">
        <f>IF(N190="snížená",J190,0)</f>
        <v>0</v>
      </c>
      <c r="BG190" s="155">
        <f>IF(N190="zákl. přenesená",J190,0)</f>
        <v>0</v>
      </c>
      <c r="BH190" s="155">
        <f>IF(N190="sníž. přenesená",J190,0)</f>
        <v>0</v>
      </c>
      <c r="BI190" s="155">
        <f>IF(N190="nulová",J190,0)</f>
        <v>0</v>
      </c>
      <c r="BJ190" s="16" t="s">
        <v>85</v>
      </c>
      <c r="BK190" s="155">
        <f>ROUND(I190*H190,2)</f>
        <v>18310</v>
      </c>
      <c r="BL190" s="16" t="s">
        <v>141</v>
      </c>
      <c r="BM190" s="154" t="s">
        <v>301</v>
      </c>
    </row>
    <row r="191" spans="1:65" s="12" customFormat="1">
      <c r="B191" s="165"/>
      <c r="D191" s="156" t="s">
        <v>210</v>
      </c>
      <c r="E191" s="166" t="s">
        <v>1</v>
      </c>
      <c r="F191" s="167" t="s">
        <v>302</v>
      </c>
      <c r="H191" s="168">
        <v>301.3</v>
      </c>
      <c r="I191" s="169"/>
      <c r="L191" s="165"/>
      <c r="M191" s="170"/>
      <c r="N191" s="171"/>
      <c r="O191" s="171"/>
      <c r="P191" s="171"/>
      <c r="Q191" s="171"/>
      <c r="R191" s="171"/>
      <c r="S191" s="171"/>
      <c r="T191" s="172"/>
      <c r="AT191" s="166" t="s">
        <v>210</v>
      </c>
      <c r="AU191" s="166" t="s">
        <v>87</v>
      </c>
      <c r="AV191" s="12" t="s">
        <v>87</v>
      </c>
      <c r="AW191" s="12" t="s">
        <v>32</v>
      </c>
      <c r="AX191" s="12" t="s">
        <v>85</v>
      </c>
      <c r="AY191" s="166" t="s">
        <v>122</v>
      </c>
    </row>
    <row r="192" spans="1:65" s="1" customFormat="1" ht="14.45" customHeight="1">
      <c r="A192" s="31"/>
      <c r="B192" s="142"/>
      <c r="C192" s="143" t="s">
        <v>303</v>
      </c>
      <c r="D192" s="143" t="s">
        <v>125</v>
      </c>
      <c r="E192" s="144" t="s">
        <v>304</v>
      </c>
      <c r="F192" s="145" t="s">
        <v>305</v>
      </c>
      <c r="G192" s="146" t="s">
        <v>214</v>
      </c>
      <c r="H192" s="147">
        <v>3</v>
      </c>
      <c r="I192" s="148">
        <v>672.94</v>
      </c>
      <c r="J192" s="149">
        <f>ROUND(I192*H192,2)</f>
        <v>2018.82</v>
      </c>
      <c r="K192" s="145" t="s">
        <v>129</v>
      </c>
      <c r="L192" s="32"/>
      <c r="M192" s="150" t="s">
        <v>1</v>
      </c>
      <c r="N192" s="151" t="s">
        <v>42</v>
      </c>
      <c r="O192" s="57"/>
      <c r="P192" s="152">
        <f>O192*H192</f>
        <v>0</v>
      </c>
      <c r="Q192" s="152">
        <v>4.684E-2</v>
      </c>
      <c r="R192" s="152">
        <f>Q192*H192</f>
        <v>0.14052000000000001</v>
      </c>
      <c r="S192" s="152">
        <v>0</v>
      </c>
      <c r="T192" s="153">
        <f>S192*H192</f>
        <v>0</v>
      </c>
      <c r="U192" s="31"/>
      <c r="V192" s="31"/>
      <c r="W192" s="31"/>
      <c r="X192" s="31"/>
      <c r="Y192" s="31"/>
      <c r="Z192" s="31"/>
      <c r="AA192" s="31"/>
      <c r="AB192" s="31"/>
      <c r="AC192" s="31"/>
      <c r="AD192" s="31"/>
      <c r="AE192" s="31"/>
      <c r="AR192" s="154" t="s">
        <v>141</v>
      </c>
      <c r="AT192" s="154" t="s">
        <v>125</v>
      </c>
      <c r="AU192" s="154" t="s">
        <v>87</v>
      </c>
      <c r="AY192" s="16" t="s">
        <v>122</v>
      </c>
      <c r="BE192" s="155">
        <f>IF(N192="základní",J192,0)</f>
        <v>2018.82</v>
      </c>
      <c r="BF192" s="155">
        <f>IF(N192="snížená",J192,0)</f>
        <v>0</v>
      </c>
      <c r="BG192" s="155">
        <f>IF(N192="zákl. přenesená",J192,0)</f>
        <v>0</v>
      </c>
      <c r="BH192" s="155">
        <f>IF(N192="sníž. přenesená",J192,0)</f>
        <v>0</v>
      </c>
      <c r="BI192" s="155">
        <f>IF(N192="nulová",J192,0)</f>
        <v>0</v>
      </c>
      <c r="BJ192" s="16" t="s">
        <v>85</v>
      </c>
      <c r="BK192" s="155">
        <f>ROUND(I192*H192,2)</f>
        <v>2018.82</v>
      </c>
      <c r="BL192" s="16" t="s">
        <v>141</v>
      </c>
      <c r="BM192" s="154" t="s">
        <v>306</v>
      </c>
    </row>
    <row r="193" spans="1:65" s="12" customFormat="1">
      <c r="B193" s="165"/>
      <c r="D193" s="156" t="s">
        <v>210</v>
      </c>
      <c r="E193" s="166" t="s">
        <v>1</v>
      </c>
      <c r="F193" s="167" t="s">
        <v>307</v>
      </c>
      <c r="H193" s="168">
        <v>1</v>
      </c>
      <c r="I193" s="169"/>
      <c r="L193" s="165"/>
      <c r="M193" s="170"/>
      <c r="N193" s="171"/>
      <c r="O193" s="171"/>
      <c r="P193" s="171"/>
      <c r="Q193" s="171"/>
      <c r="R193" s="171"/>
      <c r="S193" s="171"/>
      <c r="T193" s="172"/>
      <c r="AT193" s="166" t="s">
        <v>210</v>
      </c>
      <c r="AU193" s="166" t="s">
        <v>87</v>
      </c>
      <c r="AV193" s="12" t="s">
        <v>87</v>
      </c>
      <c r="AW193" s="12" t="s">
        <v>32</v>
      </c>
      <c r="AX193" s="12" t="s">
        <v>77</v>
      </c>
      <c r="AY193" s="166" t="s">
        <v>122</v>
      </c>
    </row>
    <row r="194" spans="1:65" s="12" customFormat="1">
      <c r="B194" s="165"/>
      <c r="D194" s="156" t="s">
        <v>210</v>
      </c>
      <c r="E194" s="166" t="s">
        <v>1</v>
      </c>
      <c r="F194" s="167" t="s">
        <v>308</v>
      </c>
      <c r="H194" s="168">
        <v>1</v>
      </c>
      <c r="I194" s="169"/>
      <c r="L194" s="165"/>
      <c r="M194" s="170"/>
      <c r="N194" s="171"/>
      <c r="O194" s="171"/>
      <c r="P194" s="171"/>
      <c r="Q194" s="171"/>
      <c r="R194" s="171"/>
      <c r="S194" s="171"/>
      <c r="T194" s="172"/>
      <c r="AT194" s="166" t="s">
        <v>210</v>
      </c>
      <c r="AU194" s="166" t="s">
        <v>87</v>
      </c>
      <c r="AV194" s="12" t="s">
        <v>87</v>
      </c>
      <c r="AW194" s="12" t="s">
        <v>32</v>
      </c>
      <c r="AX194" s="12" t="s">
        <v>77</v>
      </c>
      <c r="AY194" s="166" t="s">
        <v>122</v>
      </c>
    </row>
    <row r="195" spans="1:65" s="12" customFormat="1">
      <c r="B195" s="165"/>
      <c r="D195" s="156" t="s">
        <v>210</v>
      </c>
      <c r="E195" s="166" t="s">
        <v>1</v>
      </c>
      <c r="F195" s="167" t="s">
        <v>309</v>
      </c>
      <c r="H195" s="168">
        <v>1</v>
      </c>
      <c r="I195" s="169"/>
      <c r="L195" s="165"/>
      <c r="M195" s="170"/>
      <c r="N195" s="171"/>
      <c r="O195" s="171"/>
      <c r="P195" s="171"/>
      <c r="Q195" s="171"/>
      <c r="R195" s="171"/>
      <c r="S195" s="171"/>
      <c r="T195" s="172"/>
      <c r="AT195" s="166" t="s">
        <v>210</v>
      </c>
      <c r="AU195" s="166" t="s">
        <v>87</v>
      </c>
      <c r="AV195" s="12" t="s">
        <v>87</v>
      </c>
      <c r="AW195" s="12" t="s">
        <v>32</v>
      </c>
      <c r="AX195" s="12" t="s">
        <v>77</v>
      </c>
      <c r="AY195" s="166" t="s">
        <v>122</v>
      </c>
    </row>
    <row r="196" spans="1:65" s="13" customFormat="1">
      <c r="B196" s="173"/>
      <c r="D196" s="156" t="s">
        <v>210</v>
      </c>
      <c r="E196" s="174" t="s">
        <v>1</v>
      </c>
      <c r="F196" s="175" t="s">
        <v>237</v>
      </c>
      <c r="H196" s="176">
        <v>3</v>
      </c>
      <c r="I196" s="177"/>
      <c r="L196" s="173"/>
      <c r="M196" s="178"/>
      <c r="N196" s="179"/>
      <c r="O196" s="179"/>
      <c r="P196" s="179"/>
      <c r="Q196" s="179"/>
      <c r="R196" s="179"/>
      <c r="S196" s="179"/>
      <c r="T196" s="180"/>
      <c r="AT196" s="174" t="s">
        <v>210</v>
      </c>
      <c r="AU196" s="174" t="s">
        <v>87</v>
      </c>
      <c r="AV196" s="13" t="s">
        <v>141</v>
      </c>
      <c r="AW196" s="13" t="s">
        <v>32</v>
      </c>
      <c r="AX196" s="13" t="s">
        <v>85</v>
      </c>
      <c r="AY196" s="174" t="s">
        <v>122</v>
      </c>
    </row>
    <row r="197" spans="1:65" s="1" customFormat="1" ht="37.9" customHeight="1">
      <c r="A197" s="31"/>
      <c r="B197" s="142"/>
      <c r="C197" s="181" t="s">
        <v>7</v>
      </c>
      <c r="D197" s="181" t="s">
        <v>310</v>
      </c>
      <c r="E197" s="182" t="s">
        <v>311</v>
      </c>
      <c r="F197" s="183" t="s">
        <v>312</v>
      </c>
      <c r="G197" s="184" t="s">
        <v>214</v>
      </c>
      <c r="H197" s="185">
        <v>3</v>
      </c>
      <c r="I197" s="186">
        <v>1899.79</v>
      </c>
      <c r="J197" s="187">
        <f>ROUND(I197*H197,2)</f>
        <v>5699.37</v>
      </c>
      <c r="K197" s="183" t="s">
        <v>1</v>
      </c>
      <c r="L197" s="188"/>
      <c r="M197" s="189" t="s">
        <v>1</v>
      </c>
      <c r="N197" s="190" t="s">
        <v>42</v>
      </c>
      <c r="O197" s="57"/>
      <c r="P197" s="152">
        <f>O197*H197</f>
        <v>0</v>
      </c>
      <c r="Q197" s="152">
        <v>1.2E-2</v>
      </c>
      <c r="R197" s="152">
        <f>Q197*H197</f>
        <v>3.6000000000000004E-2</v>
      </c>
      <c r="S197" s="152">
        <v>0</v>
      </c>
      <c r="T197" s="153">
        <f>S197*H197</f>
        <v>0</v>
      </c>
      <c r="U197" s="31"/>
      <c r="V197" s="31"/>
      <c r="W197" s="31"/>
      <c r="X197" s="31"/>
      <c r="Y197" s="31"/>
      <c r="Z197" s="31"/>
      <c r="AA197" s="31"/>
      <c r="AB197" s="31"/>
      <c r="AC197" s="31"/>
      <c r="AD197" s="31"/>
      <c r="AE197" s="31"/>
      <c r="AR197" s="154" t="s">
        <v>164</v>
      </c>
      <c r="AT197" s="154" t="s">
        <v>310</v>
      </c>
      <c r="AU197" s="154" t="s">
        <v>87</v>
      </c>
      <c r="AY197" s="16" t="s">
        <v>122</v>
      </c>
      <c r="BE197" s="155">
        <f>IF(N197="základní",J197,0)</f>
        <v>5699.37</v>
      </c>
      <c r="BF197" s="155">
        <f>IF(N197="snížená",J197,0)</f>
        <v>0</v>
      </c>
      <c r="BG197" s="155">
        <f>IF(N197="zákl. přenesená",J197,0)</f>
        <v>0</v>
      </c>
      <c r="BH197" s="155">
        <f>IF(N197="sníž. přenesená",J197,0)</f>
        <v>0</v>
      </c>
      <c r="BI197" s="155">
        <f>IF(N197="nulová",J197,0)</f>
        <v>0</v>
      </c>
      <c r="BJ197" s="16" t="s">
        <v>85</v>
      </c>
      <c r="BK197" s="155">
        <f>ROUND(I197*H197,2)</f>
        <v>5699.37</v>
      </c>
      <c r="BL197" s="16" t="s">
        <v>141</v>
      </c>
      <c r="BM197" s="154" t="s">
        <v>313</v>
      </c>
    </row>
    <row r="198" spans="1:65" s="11" customFormat="1" ht="22.9" customHeight="1">
      <c r="B198" s="129"/>
      <c r="D198" s="130" t="s">
        <v>76</v>
      </c>
      <c r="E198" s="140" t="s">
        <v>314</v>
      </c>
      <c r="F198" s="140" t="s">
        <v>315</v>
      </c>
      <c r="I198" s="132"/>
      <c r="J198" s="141">
        <f>BK198</f>
        <v>357288.73000000004</v>
      </c>
      <c r="L198" s="129"/>
      <c r="M198" s="134"/>
      <c r="N198" s="135"/>
      <c r="O198" s="135"/>
      <c r="P198" s="136">
        <f>SUM(P199:P246)</f>
        <v>0</v>
      </c>
      <c r="Q198" s="135"/>
      <c r="R198" s="136">
        <f>SUM(R199:R246)</f>
        <v>28.243574800000001</v>
      </c>
      <c r="S198" s="135"/>
      <c r="T198" s="137">
        <f>SUM(T199:T246)</f>
        <v>0</v>
      </c>
      <c r="AR198" s="130" t="s">
        <v>85</v>
      </c>
      <c r="AT198" s="138" t="s">
        <v>76</v>
      </c>
      <c r="AU198" s="138" t="s">
        <v>85</v>
      </c>
      <c r="AY198" s="130" t="s">
        <v>122</v>
      </c>
      <c r="BK198" s="139">
        <f>SUM(BK199:BK246)</f>
        <v>357288.73000000004</v>
      </c>
    </row>
    <row r="199" spans="1:65" s="1" customFormat="1" ht="24.2" customHeight="1">
      <c r="A199" s="31"/>
      <c r="B199" s="142"/>
      <c r="C199" s="143" t="s">
        <v>316</v>
      </c>
      <c r="D199" s="143" t="s">
        <v>125</v>
      </c>
      <c r="E199" s="144" t="s">
        <v>317</v>
      </c>
      <c r="F199" s="145" t="s">
        <v>318</v>
      </c>
      <c r="G199" s="146" t="s">
        <v>222</v>
      </c>
      <c r="H199" s="147">
        <v>324.8</v>
      </c>
      <c r="I199" s="148">
        <v>227.2</v>
      </c>
      <c r="J199" s="149">
        <f>ROUND(I199*H199,2)</f>
        <v>73794.559999999998</v>
      </c>
      <c r="K199" s="145" t="s">
        <v>129</v>
      </c>
      <c r="L199" s="32"/>
      <c r="M199" s="150" t="s">
        <v>1</v>
      </c>
      <c r="N199" s="151" t="s">
        <v>42</v>
      </c>
      <c r="O199" s="57"/>
      <c r="P199" s="152">
        <f>O199*H199</f>
        <v>0</v>
      </c>
      <c r="Q199" s="152">
        <v>1.7000000000000001E-2</v>
      </c>
      <c r="R199" s="152">
        <f>Q199*H199</f>
        <v>5.5216000000000003</v>
      </c>
      <c r="S199" s="152">
        <v>0</v>
      </c>
      <c r="T199" s="153">
        <f>S199*H199</f>
        <v>0</v>
      </c>
      <c r="U199" s="31"/>
      <c r="V199" s="31"/>
      <c r="W199" s="31"/>
      <c r="X199" s="31"/>
      <c r="Y199" s="31"/>
      <c r="Z199" s="31"/>
      <c r="AA199" s="31"/>
      <c r="AB199" s="31"/>
      <c r="AC199" s="31"/>
      <c r="AD199" s="31"/>
      <c r="AE199" s="31"/>
      <c r="AR199" s="154" t="s">
        <v>141</v>
      </c>
      <c r="AT199" s="154" t="s">
        <v>125</v>
      </c>
      <c r="AU199" s="154" t="s">
        <v>87</v>
      </c>
      <c r="AY199" s="16" t="s">
        <v>122</v>
      </c>
      <c r="BE199" s="155">
        <f>IF(N199="základní",J199,0)</f>
        <v>73794.559999999998</v>
      </c>
      <c r="BF199" s="155">
        <f>IF(N199="snížená",J199,0)</f>
        <v>0</v>
      </c>
      <c r="BG199" s="155">
        <f>IF(N199="zákl. přenesená",J199,0)</f>
        <v>0</v>
      </c>
      <c r="BH199" s="155">
        <f>IF(N199="sníž. přenesená",J199,0)</f>
        <v>0</v>
      </c>
      <c r="BI199" s="155">
        <f>IF(N199="nulová",J199,0)</f>
        <v>0</v>
      </c>
      <c r="BJ199" s="16" t="s">
        <v>85</v>
      </c>
      <c r="BK199" s="155">
        <f>ROUND(I199*H199,2)</f>
        <v>73794.559999999998</v>
      </c>
      <c r="BL199" s="16" t="s">
        <v>141</v>
      </c>
      <c r="BM199" s="154" t="s">
        <v>319</v>
      </c>
    </row>
    <row r="200" spans="1:65" s="1" customFormat="1" ht="24.2" customHeight="1">
      <c r="A200" s="31"/>
      <c r="B200" s="142"/>
      <c r="C200" s="143" t="s">
        <v>320</v>
      </c>
      <c r="D200" s="143" t="s">
        <v>125</v>
      </c>
      <c r="E200" s="144" t="s">
        <v>321</v>
      </c>
      <c r="F200" s="145" t="s">
        <v>322</v>
      </c>
      <c r="G200" s="146" t="s">
        <v>222</v>
      </c>
      <c r="H200" s="147">
        <v>386.25</v>
      </c>
      <c r="I200" s="148">
        <v>82.68</v>
      </c>
      <c r="J200" s="149">
        <f>ROUND(I200*H200,2)</f>
        <v>31935.15</v>
      </c>
      <c r="K200" s="145" t="s">
        <v>129</v>
      </c>
      <c r="L200" s="32"/>
      <c r="M200" s="150" t="s">
        <v>1</v>
      </c>
      <c r="N200" s="151" t="s">
        <v>42</v>
      </c>
      <c r="O200" s="57"/>
      <c r="P200" s="152">
        <f>O200*H200</f>
        <v>0</v>
      </c>
      <c r="Q200" s="152">
        <v>7.3499999999999998E-3</v>
      </c>
      <c r="R200" s="152">
        <f>Q200*H200</f>
        <v>2.8389375000000001</v>
      </c>
      <c r="S200" s="152">
        <v>0</v>
      </c>
      <c r="T200" s="153">
        <f>S200*H200</f>
        <v>0</v>
      </c>
      <c r="U200" s="31"/>
      <c r="V200" s="31"/>
      <c r="W200" s="31"/>
      <c r="X200" s="31"/>
      <c r="Y200" s="31"/>
      <c r="Z200" s="31"/>
      <c r="AA200" s="31"/>
      <c r="AB200" s="31"/>
      <c r="AC200" s="31"/>
      <c r="AD200" s="31"/>
      <c r="AE200" s="31"/>
      <c r="AR200" s="154" t="s">
        <v>141</v>
      </c>
      <c r="AT200" s="154" t="s">
        <v>125</v>
      </c>
      <c r="AU200" s="154" t="s">
        <v>87</v>
      </c>
      <c r="AY200" s="16" t="s">
        <v>122</v>
      </c>
      <c r="BE200" s="155">
        <f>IF(N200="základní",J200,0)</f>
        <v>31935.15</v>
      </c>
      <c r="BF200" s="155">
        <f>IF(N200="snížená",J200,0)</f>
        <v>0</v>
      </c>
      <c r="BG200" s="155">
        <f>IF(N200="zákl. přenesená",J200,0)</f>
        <v>0</v>
      </c>
      <c r="BH200" s="155">
        <f>IF(N200="sníž. přenesená",J200,0)</f>
        <v>0</v>
      </c>
      <c r="BI200" s="155">
        <f>IF(N200="nulová",J200,0)</f>
        <v>0</v>
      </c>
      <c r="BJ200" s="16" t="s">
        <v>85</v>
      </c>
      <c r="BK200" s="155">
        <f>ROUND(I200*H200,2)</f>
        <v>31935.15</v>
      </c>
      <c r="BL200" s="16" t="s">
        <v>141</v>
      </c>
      <c r="BM200" s="154" t="s">
        <v>323</v>
      </c>
    </row>
    <row r="201" spans="1:65" s="12" customFormat="1">
      <c r="B201" s="165"/>
      <c r="D201" s="156" t="s">
        <v>210</v>
      </c>
      <c r="E201" s="166" t="s">
        <v>1</v>
      </c>
      <c r="F201" s="167" t="s">
        <v>324</v>
      </c>
      <c r="H201" s="168">
        <v>31.63</v>
      </c>
      <c r="I201" s="169"/>
      <c r="L201" s="165"/>
      <c r="M201" s="170"/>
      <c r="N201" s="171"/>
      <c r="O201" s="171"/>
      <c r="P201" s="171"/>
      <c r="Q201" s="171"/>
      <c r="R201" s="171"/>
      <c r="S201" s="171"/>
      <c r="T201" s="172"/>
      <c r="AT201" s="166" t="s">
        <v>210</v>
      </c>
      <c r="AU201" s="166" t="s">
        <v>87</v>
      </c>
      <c r="AV201" s="12" t="s">
        <v>87</v>
      </c>
      <c r="AW201" s="12" t="s">
        <v>32</v>
      </c>
      <c r="AX201" s="12" t="s">
        <v>77</v>
      </c>
      <c r="AY201" s="166" t="s">
        <v>122</v>
      </c>
    </row>
    <row r="202" spans="1:65" s="12" customFormat="1">
      <c r="B202" s="165"/>
      <c r="D202" s="156" t="s">
        <v>210</v>
      </c>
      <c r="E202" s="166" t="s">
        <v>1</v>
      </c>
      <c r="F202" s="167" t="s">
        <v>246</v>
      </c>
      <c r="H202" s="168">
        <v>18.035</v>
      </c>
      <c r="I202" s="169"/>
      <c r="L202" s="165"/>
      <c r="M202" s="170"/>
      <c r="N202" s="171"/>
      <c r="O202" s="171"/>
      <c r="P202" s="171"/>
      <c r="Q202" s="171"/>
      <c r="R202" s="171"/>
      <c r="S202" s="171"/>
      <c r="T202" s="172"/>
      <c r="AT202" s="166" t="s">
        <v>210</v>
      </c>
      <c r="AU202" s="166" t="s">
        <v>87</v>
      </c>
      <c r="AV202" s="12" t="s">
        <v>87</v>
      </c>
      <c r="AW202" s="12" t="s">
        <v>32</v>
      </c>
      <c r="AX202" s="12" t="s">
        <v>77</v>
      </c>
      <c r="AY202" s="166" t="s">
        <v>122</v>
      </c>
    </row>
    <row r="203" spans="1:65" s="12" customFormat="1">
      <c r="B203" s="165"/>
      <c r="D203" s="156" t="s">
        <v>210</v>
      </c>
      <c r="E203" s="166" t="s">
        <v>1</v>
      </c>
      <c r="F203" s="167" t="s">
        <v>325</v>
      </c>
      <c r="H203" s="168">
        <v>7.7350000000000003</v>
      </c>
      <c r="I203" s="169"/>
      <c r="L203" s="165"/>
      <c r="M203" s="170"/>
      <c r="N203" s="171"/>
      <c r="O203" s="171"/>
      <c r="P203" s="171"/>
      <c r="Q203" s="171"/>
      <c r="R203" s="171"/>
      <c r="S203" s="171"/>
      <c r="T203" s="172"/>
      <c r="AT203" s="166" t="s">
        <v>210</v>
      </c>
      <c r="AU203" s="166" t="s">
        <v>87</v>
      </c>
      <c r="AV203" s="12" t="s">
        <v>87</v>
      </c>
      <c r="AW203" s="12" t="s">
        <v>32</v>
      </c>
      <c r="AX203" s="12" t="s">
        <v>77</v>
      </c>
      <c r="AY203" s="166" t="s">
        <v>122</v>
      </c>
    </row>
    <row r="204" spans="1:65" s="12" customFormat="1">
      <c r="B204" s="165"/>
      <c r="D204" s="156" t="s">
        <v>210</v>
      </c>
      <c r="E204" s="166" t="s">
        <v>1</v>
      </c>
      <c r="F204" s="167" t="s">
        <v>326</v>
      </c>
      <c r="H204" s="168">
        <v>6.6950000000000003</v>
      </c>
      <c r="I204" s="169"/>
      <c r="L204" s="165"/>
      <c r="M204" s="170"/>
      <c r="N204" s="171"/>
      <c r="O204" s="171"/>
      <c r="P204" s="171"/>
      <c r="Q204" s="171"/>
      <c r="R204" s="171"/>
      <c r="S204" s="171"/>
      <c r="T204" s="172"/>
      <c r="AT204" s="166" t="s">
        <v>210</v>
      </c>
      <c r="AU204" s="166" t="s">
        <v>87</v>
      </c>
      <c r="AV204" s="12" t="s">
        <v>87</v>
      </c>
      <c r="AW204" s="12" t="s">
        <v>32</v>
      </c>
      <c r="AX204" s="12" t="s">
        <v>77</v>
      </c>
      <c r="AY204" s="166" t="s">
        <v>122</v>
      </c>
    </row>
    <row r="205" spans="1:65" s="12" customFormat="1">
      <c r="B205" s="165"/>
      <c r="D205" s="156" t="s">
        <v>210</v>
      </c>
      <c r="E205" s="166" t="s">
        <v>1</v>
      </c>
      <c r="F205" s="167" t="s">
        <v>327</v>
      </c>
      <c r="H205" s="168">
        <v>14.355</v>
      </c>
      <c r="I205" s="169"/>
      <c r="L205" s="165"/>
      <c r="M205" s="170"/>
      <c r="N205" s="171"/>
      <c r="O205" s="171"/>
      <c r="P205" s="171"/>
      <c r="Q205" s="171"/>
      <c r="R205" s="171"/>
      <c r="S205" s="171"/>
      <c r="T205" s="172"/>
      <c r="AT205" s="166" t="s">
        <v>210</v>
      </c>
      <c r="AU205" s="166" t="s">
        <v>87</v>
      </c>
      <c r="AV205" s="12" t="s">
        <v>87</v>
      </c>
      <c r="AW205" s="12" t="s">
        <v>32</v>
      </c>
      <c r="AX205" s="12" t="s">
        <v>77</v>
      </c>
      <c r="AY205" s="166" t="s">
        <v>122</v>
      </c>
    </row>
    <row r="206" spans="1:65" s="12" customFormat="1">
      <c r="B206" s="165"/>
      <c r="D206" s="156" t="s">
        <v>210</v>
      </c>
      <c r="E206" s="166" t="s">
        <v>1</v>
      </c>
      <c r="F206" s="167" t="s">
        <v>328</v>
      </c>
      <c r="H206" s="168">
        <v>7.8</v>
      </c>
      <c r="I206" s="169"/>
      <c r="L206" s="165"/>
      <c r="M206" s="170"/>
      <c r="N206" s="171"/>
      <c r="O206" s="171"/>
      <c r="P206" s="171"/>
      <c r="Q206" s="171"/>
      <c r="R206" s="171"/>
      <c r="S206" s="171"/>
      <c r="T206" s="172"/>
      <c r="AT206" s="166" t="s">
        <v>210</v>
      </c>
      <c r="AU206" s="166" t="s">
        <v>87</v>
      </c>
      <c r="AV206" s="12" t="s">
        <v>87</v>
      </c>
      <c r="AW206" s="12" t="s">
        <v>32</v>
      </c>
      <c r="AX206" s="12" t="s">
        <v>77</v>
      </c>
      <c r="AY206" s="166" t="s">
        <v>122</v>
      </c>
    </row>
    <row r="207" spans="1:65" s="12" customFormat="1">
      <c r="B207" s="165"/>
      <c r="D207" s="156" t="s">
        <v>210</v>
      </c>
      <c r="E207" s="166" t="s">
        <v>1</v>
      </c>
      <c r="F207" s="167" t="s">
        <v>329</v>
      </c>
      <c r="H207" s="168">
        <v>7.8</v>
      </c>
      <c r="I207" s="169"/>
      <c r="L207" s="165"/>
      <c r="M207" s="170"/>
      <c r="N207" s="171"/>
      <c r="O207" s="171"/>
      <c r="P207" s="171"/>
      <c r="Q207" s="171"/>
      <c r="R207" s="171"/>
      <c r="S207" s="171"/>
      <c r="T207" s="172"/>
      <c r="AT207" s="166" t="s">
        <v>210</v>
      </c>
      <c r="AU207" s="166" t="s">
        <v>87</v>
      </c>
      <c r="AV207" s="12" t="s">
        <v>87</v>
      </c>
      <c r="AW207" s="12" t="s">
        <v>32</v>
      </c>
      <c r="AX207" s="12" t="s">
        <v>77</v>
      </c>
      <c r="AY207" s="166" t="s">
        <v>122</v>
      </c>
    </row>
    <row r="208" spans="1:65" s="14" customFormat="1">
      <c r="B208" s="191"/>
      <c r="D208" s="156" t="s">
        <v>210</v>
      </c>
      <c r="E208" s="192" t="s">
        <v>1</v>
      </c>
      <c r="F208" s="193" t="s">
        <v>330</v>
      </c>
      <c r="H208" s="194">
        <v>94.05</v>
      </c>
      <c r="I208" s="195"/>
      <c r="L208" s="191"/>
      <c r="M208" s="196"/>
      <c r="N208" s="197"/>
      <c r="O208" s="197"/>
      <c r="P208" s="197"/>
      <c r="Q208" s="197"/>
      <c r="R208" s="197"/>
      <c r="S208" s="197"/>
      <c r="T208" s="198"/>
      <c r="AT208" s="192" t="s">
        <v>210</v>
      </c>
      <c r="AU208" s="192" t="s">
        <v>87</v>
      </c>
      <c r="AV208" s="14" t="s">
        <v>137</v>
      </c>
      <c r="AW208" s="14" t="s">
        <v>32</v>
      </c>
      <c r="AX208" s="14" t="s">
        <v>77</v>
      </c>
      <c r="AY208" s="192" t="s">
        <v>122</v>
      </c>
    </row>
    <row r="209" spans="1:65" s="12" customFormat="1">
      <c r="B209" s="165"/>
      <c r="D209" s="156" t="s">
        <v>210</v>
      </c>
      <c r="E209" s="166" t="s">
        <v>1</v>
      </c>
      <c r="F209" s="167" t="s">
        <v>331</v>
      </c>
      <c r="H209" s="168">
        <v>292.2</v>
      </c>
      <c r="I209" s="169"/>
      <c r="L209" s="165"/>
      <c r="M209" s="170"/>
      <c r="N209" s="171"/>
      <c r="O209" s="171"/>
      <c r="P209" s="171"/>
      <c r="Q209" s="171"/>
      <c r="R209" s="171"/>
      <c r="S209" s="171"/>
      <c r="T209" s="172"/>
      <c r="AT209" s="166" t="s">
        <v>210</v>
      </c>
      <c r="AU209" s="166" t="s">
        <v>87</v>
      </c>
      <c r="AV209" s="12" t="s">
        <v>87</v>
      </c>
      <c r="AW209" s="12" t="s">
        <v>32</v>
      </c>
      <c r="AX209" s="12" t="s">
        <v>77</v>
      </c>
      <c r="AY209" s="166" t="s">
        <v>122</v>
      </c>
    </row>
    <row r="210" spans="1:65" s="14" customFormat="1">
      <c r="B210" s="191"/>
      <c r="D210" s="156" t="s">
        <v>210</v>
      </c>
      <c r="E210" s="192" t="s">
        <v>1</v>
      </c>
      <c r="F210" s="193" t="s">
        <v>332</v>
      </c>
      <c r="H210" s="194">
        <v>292.2</v>
      </c>
      <c r="I210" s="195"/>
      <c r="L210" s="191"/>
      <c r="M210" s="196"/>
      <c r="N210" s="197"/>
      <c r="O210" s="197"/>
      <c r="P210" s="197"/>
      <c r="Q210" s="197"/>
      <c r="R210" s="197"/>
      <c r="S210" s="197"/>
      <c r="T210" s="198"/>
      <c r="AT210" s="192" t="s">
        <v>210</v>
      </c>
      <c r="AU210" s="192" t="s">
        <v>87</v>
      </c>
      <c r="AV210" s="14" t="s">
        <v>137</v>
      </c>
      <c r="AW210" s="14" t="s">
        <v>32</v>
      </c>
      <c r="AX210" s="14" t="s">
        <v>77</v>
      </c>
      <c r="AY210" s="192" t="s">
        <v>122</v>
      </c>
    </row>
    <row r="211" spans="1:65" s="13" customFormat="1">
      <c r="B211" s="173"/>
      <c r="D211" s="156" t="s">
        <v>210</v>
      </c>
      <c r="E211" s="174" t="s">
        <v>1</v>
      </c>
      <c r="F211" s="175" t="s">
        <v>237</v>
      </c>
      <c r="H211" s="176">
        <v>386.25</v>
      </c>
      <c r="I211" s="177"/>
      <c r="L211" s="173"/>
      <c r="M211" s="178"/>
      <c r="N211" s="179"/>
      <c r="O211" s="179"/>
      <c r="P211" s="179"/>
      <c r="Q211" s="179"/>
      <c r="R211" s="179"/>
      <c r="S211" s="179"/>
      <c r="T211" s="180"/>
      <c r="AT211" s="174" t="s">
        <v>210</v>
      </c>
      <c r="AU211" s="174" t="s">
        <v>87</v>
      </c>
      <c r="AV211" s="13" t="s">
        <v>141</v>
      </c>
      <c r="AW211" s="13" t="s">
        <v>32</v>
      </c>
      <c r="AX211" s="13" t="s">
        <v>85</v>
      </c>
      <c r="AY211" s="174" t="s">
        <v>122</v>
      </c>
    </row>
    <row r="212" spans="1:65" s="1" customFormat="1" ht="14.45" customHeight="1">
      <c r="A212" s="31"/>
      <c r="B212" s="142"/>
      <c r="C212" s="143" t="s">
        <v>333</v>
      </c>
      <c r="D212" s="143" t="s">
        <v>125</v>
      </c>
      <c r="E212" s="144" t="s">
        <v>334</v>
      </c>
      <c r="F212" s="145" t="s">
        <v>335</v>
      </c>
      <c r="G212" s="146" t="s">
        <v>222</v>
      </c>
      <c r="H212" s="147">
        <v>115</v>
      </c>
      <c r="I212" s="148">
        <v>105.36</v>
      </c>
      <c r="J212" s="149">
        <f>ROUND(I212*H212,2)</f>
        <v>12116.4</v>
      </c>
      <c r="K212" s="145" t="s">
        <v>129</v>
      </c>
      <c r="L212" s="32"/>
      <c r="M212" s="150" t="s">
        <v>1</v>
      </c>
      <c r="N212" s="151" t="s">
        <v>42</v>
      </c>
      <c r="O212" s="57"/>
      <c r="P212" s="152">
        <f>O212*H212</f>
        <v>0</v>
      </c>
      <c r="Q212" s="152">
        <v>2.7999999999999998E-4</v>
      </c>
      <c r="R212" s="152">
        <f>Q212*H212</f>
        <v>3.2199999999999999E-2</v>
      </c>
      <c r="S212" s="152">
        <v>0</v>
      </c>
      <c r="T212" s="153">
        <f>S212*H212</f>
        <v>0</v>
      </c>
      <c r="U212" s="31"/>
      <c r="V212" s="31"/>
      <c r="W212" s="31"/>
      <c r="X212" s="31"/>
      <c r="Y212" s="31"/>
      <c r="Z212" s="31"/>
      <c r="AA212" s="31"/>
      <c r="AB212" s="31"/>
      <c r="AC212" s="31"/>
      <c r="AD212" s="31"/>
      <c r="AE212" s="31"/>
      <c r="AR212" s="154" t="s">
        <v>141</v>
      </c>
      <c r="AT212" s="154" t="s">
        <v>125</v>
      </c>
      <c r="AU212" s="154" t="s">
        <v>87</v>
      </c>
      <c r="AY212" s="16" t="s">
        <v>122</v>
      </c>
      <c r="BE212" s="155">
        <f>IF(N212="základní",J212,0)</f>
        <v>12116.4</v>
      </c>
      <c r="BF212" s="155">
        <f>IF(N212="snížená",J212,0)</f>
        <v>0</v>
      </c>
      <c r="BG212" s="155">
        <f>IF(N212="zákl. přenesená",J212,0)</f>
        <v>0</v>
      </c>
      <c r="BH212" s="155">
        <f>IF(N212="sníž. přenesená",J212,0)</f>
        <v>0</v>
      </c>
      <c r="BI212" s="155">
        <f>IF(N212="nulová",J212,0)</f>
        <v>0</v>
      </c>
      <c r="BJ212" s="16" t="s">
        <v>85</v>
      </c>
      <c r="BK212" s="155">
        <f>ROUND(I212*H212,2)</f>
        <v>12116.4</v>
      </c>
      <c r="BL212" s="16" t="s">
        <v>141</v>
      </c>
      <c r="BM212" s="154" t="s">
        <v>336</v>
      </c>
    </row>
    <row r="213" spans="1:65" s="1" customFormat="1" ht="24.2" customHeight="1">
      <c r="A213" s="31"/>
      <c r="B213" s="142"/>
      <c r="C213" s="143" t="s">
        <v>337</v>
      </c>
      <c r="D213" s="143" t="s">
        <v>125</v>
      </c>
      <c r="E213" s="144" t="s">
        <v>338</v>
      </c>
      <c r="F213" s="145" t="s">
        <v>339</v>
      </c>
      <c r="G213" s="146" t="s">
        <v>222</v>
      </c>
      <c r="H213" s="147">
        <v>292.2</v>
      </c>
      <c r="I213" s="148">
        <v>211.56</v>
      </c>
      <c r="J213" s="149">
        <f>ROUND(I213*H213,2)</f>
        <v>61817.83</v>
      </c>
      <c r="K213" s="145" t="s">
        <v>129</v>
      </c>
      <c r="L213" s="32"/>
      <c r="M213" s="150" t="s">
        <v>1</v>
      </c>
      <c r="N213" s="151" t="s">
        <v>42</v>
      </c>
      <c r="O213" s="57"/>
      <c r="P213" s="152">
        <f>O213*H213</f>
        <v>0</v>
      </c>
      <c r="Q213" s="152">
        <v>1.54E-2</v>
      </c>
      <c r="R213" s="152">
        <f>Q213*H213</f>
        <v>4.4998800000000001</v>
      </c>
      <c r="S213" s="152">
        <v>0</v>
      </c>
      <c r="T213" s="153">
        <f>S213*H213</f>
        <v>0</v>
      </c>
      <c r="U213" s="31"/>
      <c r="V213" s="31"/>
      <c r="W213" s="31"/>
      <c r="X213" s="31"/>
      <c r="Y213" s="31"/>
      <c r="Z213" s="31"/>
      <c r="AA213" s="31"/>
      <c r="AB213" s="31"/>
      <c r="AC213" s="31"/>
      <c r="AD213" s="31"/>
      <c r="AE213" s="31"/>
      <c r="AR213" s="154" t="s">
        <v>141</v>
      </c>
      <c r="AT213" s="154" t="s">
        <v>125</v>
      </c>
      <c r="AU213" s="154" t="s">
        <v>87</v>
      </c>
      <c r="AY213" s="16" t="s">
        <v>122</v>
      </c>
      <c r="BE213" s="155">
        <f>IF(N213="základní",J213,0)</f>
        <v>61817.83</v>
      </c>
      <c r="BF213" s="155">
        <f>IF(N213="snížená",J213,0)</f>
        <v>0</v>
      </c>
      <c r="BG213" s="155">
        <f>IF(N213="zákl. přenesená",J213,0)</f>
        <v>0</v>
      </c>
      <c r="BH213" s="155">
        <f>IF(N213="sníž. přenesená",J213,0)</f>
        <v>0</v>
      </c>
      <c r="BI213" s="155">
        <f>IF(N213="nulová",J213,0)</f>
        <v>0</v>
      </c>
      <c r="BJ213" s="16" t="s">
        <v>85</v>
      </c>
      <c r="BK213" s="155">
        <f>ROUND(I213*H213,2)</f>
        <v>61817.83</v>
      </c>
      <c r="BL213" s="16" t="s">
        <v>141</v>
      </c>
      <c r="BM213" s="154" t="s">
        <v>340</v>
      </c>
    </row>
    <row r="214" spans="1:65" s="12" customFormat="1">
      <c r="B214" s="165"/>
      <c r="D214" s="156" t="s">
        <v>210</v>
      </c>
      <c r="E214" s="166" t="s">
        <v>1</v>
      </c>
      <c r="F214" s="167" t="s">
        <v>341</v>
      </c>
      <c r="H214" s="168">
        <v>292.2</v>
      </c>
      <c r="I214" s="169"/>
      <c r="L214" s="165"/>
      <c r="M214" s="170"/>
      <c r="N214" s="171"/>
      <c r="O214" s="171"/>
      <c r="P214" s="171"/>
      <c r="Q214" s="171"/>
      <c r="R214" s="171"/>
      <c r="S214" s="171"/>
      <c r="T214" s="172"/>
      <c r="AT214" s="166" t="s">
        <v>210</v>
      </c>
      <c r="AU214" s="166" t="s">
        <v>87</v>
      </c>
      <c r="AV214" s="12" t="s">
        <v>87</v>
      </c>
      <c r="AW214" s="12" t="s">
        <v>32</v>
      </c>
      <c r="AX214" s="12" t="s">
        <v>85</v>
      </c>
      <c r="AY214" s="166" t="s">
        <v>122</v>
      </c>
    </row>
    <row r="215" spans="1:65" s="1" customFormat="1" ht="24.2" customHeight="1">
      <c r="A215" s="31"/>
      <c r="B215" s="142"/>
      <c r="C215" s="143" t="s">
        <v>342</v>
      </c>
      <c r="D215" s="143" t="s">
        <v>125</v>
      </c>
      <c r="E215" s="144" t="s">
        <v>343</v>
      </c>
      <c r="F215" s="145" t="s">
        <v>344</v>
      </c>
      <c r="G215" s="146" t="s">
        <v>222</v>
      </c>
      <c r="H215" s="147">
        <v>94.05</v>
      </c>
      <c r="I215" s="148">
        <v>267.07</v>
      </c>
      <c r="J215" s="149">
        <f>ROUND(I215*H215,2)</f>
        <v>25117.93</v>
      </c>
      <c r="K215" s="145" t="s">
        <v>129</v>
      </c>
      <c r="L215" s="32"/>
      <c r="M215" s="150" t="s">
        <v>1</v>
      </c>
      <c r="N215" s="151" t="s">
        <v>42</v>
      </c>
      <c r="O215" s="57"/>
      <c r="P215" s="152">
        <f>O215*H215</f>
        <v>0</v>
      </c>
      <c r="Q215" s="152">
        <v>1.8380000000000001E-2</v>
      </c>
      <c r="R215" s="152">
        <f>Q215*H215</f>
        <v>1.728639</v>
      </c>
      <c r="S215" s="152">
        <v>0</v>
      </c>
      <c r="T215" s="153">
        <f>S215*H215</f>
        <v>0</v>
      </c>
      <c r="U215" s="31"/>
      <c r="V215" s="31"/>
      <c r="W215" s="31"/>
      <c r="X215" s="31"/>
      <c r="Y215" s="31"/>
      <c r="Z215" s="31"/>
      <c r="AA215" s="31"/>
      <c r="AB215" s="31"/>
      <c r="AC215" s="31"/>
      <c r="AD215" s="31"/>
      <c r="AE215" s="31"/>
      <c r="AR215" s="154" t="s">
        <v>141</v>
      </c>
      <c r="AT215" s="154" t="s">
        <v>125</v>
      </c>
      <c r="AU215" s="154" t="s">
        <v>87</v>
      </c>
      <c r="AY215" s="16" t="s">
        <v>122</v>
      </c>
      <c r="BE215" s="155">
        <f>IF(N215="základní",J215,0)</f>
        <v>25117.93</v>
      </c>
      <c r="BF215" s="155">
        <f>IF(N215="snížená",J215,0)</f>
        <v>0</v>
      </c>
      <c r="BG215" s="155">
        <f>IF(N215="zákl. přenesená",J215,0)</f>
        <v>0</v>
      </c>
      <c r="BH215" s="155">
        <f>IF(N215="sníž. přenesená",J215,0)</f>
        <v>0</v>
      </c>
      <c r="BI215" s="155">
        <f>IF(N215="nulová",J215,0)</f>
        <v>0</v>
      </c>
      <c r="BJ215" s="16" t="s">
        <v>85</v>
      </c>
      <c r="BK215" s="155">
        <f>ROUND(I215*H215,2)</f>
        <v>25117.93</v>
      </c>
      <c r="BL215" s="16" t="s">
        <v>141</v>
      </c>
      <c r="BM215" s="154" t="s">
        <v>345</v>
      </c>
    </row>
    <row r="216" spans="1:65" s="12" customFormat="1">
      <c r="B216" s="165"/>
      <c r="D216" s="156" t="s">
        <v>210</v>
      </c>
      <c r="E216" s="166" t="s">
        <v>1</v>
      </c>
      <c r="F216" s="167" t="s">
        <v>324</v>
      </c>
      <c r="H216" s="168">
        <v>31.63</v>
      </c>
      <c r="I216" s="169"/>
      <c r="L216" s="165"/>
      <c r="M216" s="170"/>
      <c r="N216" s="171"/>
      <c r="O216" s="171"/>
      <c r="P216" s="171"/>
      <c r="Q216" s="171"/>
      <c r="R216" s="171"/>
      <c r="S216" s="171"/>
      <c r="T216" s="172"/>
      <c r="AT216" s="166" t="s">
        <v>210</v>
      </c>
      <c r="AU216" s="166" t="s">
        <v>87</v>
      </c>
      <c r="AV216" s="12" t="s">
        <v>87</v>
      </c>
      <c r="AW216" s="12" t="s">
        <v>32</v>
      </c>
      <c r="AX216" s="12" t="s">
        <v>77</v>
      </c>
      <c r="AY216" s="166" t="s">
        <v>122</v>
      </c>
    </row>
    <row r="217" spans="1:65" s="12" customFormat="1">
      <c r="B217" s="165"/>
      <c r="D217" s="156" t="s">
        <v>210</v>
      </c>
      <c r="E217" s="166" t="s">
        <v>1</v>
      </c>
      <c r="F217" s="167" t="s">
        <v>246</v>
      </c>
      <c r="H217" s="168">
        <v>18.035</v>
      </c>
      <c r="I217" s="169"/>
      <c r="L217" s="165"/>
      <c r="M217" s="170"/>
      <c r="N217" s="171"/>
      <c r="O217" s="171"/>
      <c r="P217" s="171"/>
      <c r="Q217" s="171"/>
      <c r="R217" s="171"/>
      <c r="S217" s="171"/>
      <c r="T217" s="172"/>
      <c r="AT217" s="166" t="s">
        <v>210</v>
      </c>
      <c r="AU217" s="166" t="s">
        <v>87</v>
      </c>
      <c r="AV217" s="12" t="s">
        <v>87</v>
      </c>
      <c r="AW217" s="12" t="s">
        <v>32</v>
      </c>
      <c r="AX217" s="12" t="s">
        <v>77</v>
      </c>
      <c r="AY217" s="166" t="s">
        <v>122</v>
      </c>
    </row>
    <row r="218" spans="1:65" s="12" customFormat="1">
      <c r="B218" s="165"/>
      <c r="D218" s="156" t="s">
        <v>210</v>
      </c>
      <c r="E218" s="166" t="s">
        <v>1</v>
      </c>
      <c r="F218" s="167" t="s">
        <v>325</v>
      </c>
      <c r="H218" s="168">
        <v>7.7350000000000003</v>
      </c>
      <c r="I218" s="169"/>
      <c r="L218" s="165"/>
      <c r="M218" s="170"/>
      <c r="N218" s="171"/>
      <c r="O218" s="171"/>
      <c r="P218" s="171"/>
      <c r="Q218" s="171"/>
      <c r="R218" s="171"/>
      <c r="S218" s="171"/>
      <c r="T218" s="172"/>
      <c r="AT218" s="166" t="s">
        <v>210</v>
      </c>
      <c r="AU218" s="166" t="s">
        <v>87</v>
      </c>
      <c r="AV218" s="12" t="s">
        <v>87</v>
      </c>
      <c r="AW218" s="12" t="s">
        <v>32</v>
      </c>
      <c r="AX218" s="12" t="s">
        <v>77</v>
      </c>
      <c r="AY218" s="166" t="s">
        <v>122</v>
      </c>
    </row>
    <row r="219" spans="1:65" s="12" customFormat="1">
      <c r="B219" s="165"/>
      <c r="D219" s="156" t="s">
        <v>210</v>
      </c>
      <c r="E219" s="166" t="s">
        <v>1</v>
      </c>
      <c r="F219" s="167" t="s">
        <v>326</v>
      </c>
      <c r="H219" s="168">
        <v>6.6950000000000003</v>
      </c>
      <c r="I219" s="169"/>
      <c r="L219" s="165"/>
      <c r="M219" s="170"/>
      <c r="N219" s="171"/>
      <c r="O219" s="171"/>
      <c r="P219" s="171"/>
      <c r="Q219" s="171"/>
      <c r="R219" s="171"/>
      <c r="S219" s="171"/>
      <c r="T219" s="172"/>
      <c r="AT219" s="166" t="s">
        <v>210</v>
      </c>
      <c r="AU219" s="166" t="s">
        <v>87</v>
      </c>
      <c r="AV219" s="12" t="s">
        <v>87</v>
      </c>
      <c r="AW219" s="12" t="s">
        <v>32</v>
      </c>
      <c r="AX219" s="12" t="s">
        <v>77</v>
      </c>
      <c r="AY219" s="166" t="s">
        <v>122</v>
      </c>
    </row>
    <row r="220" spans="1:65" s="12" customFormat="1">
      <c r="B220" s="165"/>
      <c r="D220" s="156" t="s">
        <v>210</v>
      </c>
      <c r="E220" s="166" t="s">
        <v>1</v>
      </c>
      <c r="F220" s="167" t="s">
        <v>327</v>
      </c>
      <c r="H220" s="168">
        <v>14.355</v>
      </c>
      <c r="I220" s="169"/>
      <c r="L220" s="165"/>
      <c r="M220" s="170"/>
      <c r="N220" s="171"/>
      <c r="O220" s="171"/>
      <c r="P220" s="171"/>
      <c r="Q220" s="171"/>
      <c r="R220" s="171"/>
      <c r="S220" s="171"/>
      <c r="T220" s="172"/>
      <c r="AT220" s="166" t="s">
        <v>210</v>
      </c>
      <c r="AU220" s="166" t="s">
        <v>87</v>
      </c>
      <c r="AV220" s="12" t="s">
        <v>87</v>
      </c>
      <c r="AW220" s="12" t="s">
        <v>32</v>
      </c>
      <c r="AX220" s="12" t="s">
        <v>77</v>
      </c>
      <c r="AY220" s="166" t="s">
        <v>122</v>
      </c>
    </row>
    <row r="221" spans="1:65" s="12" customFormat="1">
      <c r="B221" s="165"/>
      <c r="D221" s="156" t="s">
        <v>210</v>
      </c>
      <c r="E221" s="166" t="s">
        <v>1</v>
      </c>
      <c r="F221" s="167" t="s">
        <v>328</v>
      </c>
      <c r="H221" s="168">
        <v>7.8</v>
      </c>
      <c r="I221" s="169"/>
      <c r="L221" s="165"/>
      <c r="M221" s="170"/>
      <c r="N221" s="171"/>
      <c r="O221" s="171"/>
      <c r="P221" s="171"/>
      <c r="Q221" s="171"/>
      <c r="R221" s="171"/>
      <c r="S221" s="171"/>
      <c r="T221" s="172"/>
      <c r="AT221" s="166" t="s">
        <v>210</v>
      </c>
      <c r="AU221" s="166" t="s">
        <v>87</v>
      </c>
      <c r="AV221" s="12" t="s">
        <v>87</v>
      </c>
      <c r="AW221" s="12" t="s">
        <v>32</v>
      </c>
      <c r="AX221" s="12" t="s">
        <v>77</v>
      </c>
      <c r="AY221" s="166" t="s">
        <v>122</v>
      </c>
    </row>
    <row r="222" spans="1:65" s="12" customFormat="1">
      <c r="B222" s="165"/>
      <c r="D222" s="156" t="s">
        <v>210</v>
      </c>
      <c r="E222" s="166" t="s">
        <v>1</v>
      </c>
      <c r="F222" s="167" t="s">
        <v>329</v>
      </c>
      <c r="H222" s="168">
        <v>7.8</v>
      </c>
      <c r="I222" s="169"/>
      <c r="L222" s="165"/>
      <c r="M222" s="170"/>
      <c r="N222" s="171"/>
      <c r="O222" s="171"/>
      <c r="P222" s="171"/>
      <c r="Q222" s="171"/>
      <c r="R222" s="171"/>
      <c r="S222" s="171"/>
      <c r="T222" s="172"/>
      <c r="AT222" s="166" t="s">
        <v>210</v>
      </c>
      <c r="AU222" s="166" t="s">
        <v>87</v>
      </c>
      <c r="AV222" s="12" t="s">
        <v>87</v>
      </c>
      <c r="AW222" s="12" t="s">
        <v>32</v>
      </c>
      <c r="AX222" s="12" t="s">
        <v>77</v>
      </c>
      <c r="AY222" s="166" t="s">
        <v>122</v>
      </c>
    </row>
    <row r="223" spans="1:65" s="14" customFormat="1">
      <c r="B223" s="191"/>
      <c r="D223" s="156" t="s">
        <v>210</v>
      </c>
      <c r="E223" s="192" t="s">
        <v>1</v>
      </c>
      <c r="F223" s="193" t="s">
        <v>330</v>
      </c>
      <c r="H223" s="194">
        <v>94.05</v>
      </c>
      <c r="I223" s="195"/>
      <c r="L223" s="191"/>
      <c r="M223" s="196"/>
      <c r="N223" s="197"/>
      <c r="O223" s="197"/>
      <c r="P223" s="197"/>
      <c r="Q223" s="197"/>
      <c r="R223" s="197"/>
      <c r="S223" s="197"/>
      <c r="T223" s="198"/>
      <c r="AT223" s="192" t="s">
        <v>210</v>
      </c>
      <c r="AU223" s="192" t="s">
        <v>87</v>
      </c>
      <c r="AV223" s="14" t="s">
        <v>137</v>
      </c>
      <c r="AW223" s="14" t="s">
        <v>32</v>
      </c>
      <c r="AX223" s="14" t="s">
        <v>77</v>
      </c>
      <c r="AY223" s="192" t="s">
        <v>122</v>
      </c>
    </row>
    <row r="224" spans="1:65" s="13" customFormat="1">
      <c r="B224" s="173"/>
      <c r="D224" s="156" t="s">
        <v>210</v>
      </c>
      <c r="E224" s="174" t="s">
        <v>1</v>
      </c>
      <c r="F224" s="175" t="s">
        <v>237</v>
      </c>
      <c r="H224" s="176">
        <v>94.05</v>
      </c>
      <c r="I224" s="177"/>
      <c r="L224" s="173"/>
      <c r="M224" s="178"/>
      <c r="N224" s="179"/>
      <c r="O224" s="179"/>
      <c r="P224" s="179"/>
      <c r="Q224" s="179"/>
      <c r="R224" s="179"/>
      <c r="S224" s="179"/>
      <c r="T224" s="180"/>
      <c r="AT224" s="174" t="s">
        <v>210</v>
      </c>
      <c r="AU224" s="174" t="s">
        <v>87</v>
      </c>
      <c r="AV224" s="13" t="s">
        <v>141</v>
      </c>
      <c r="AW224" s="13" t="s">
        <v>32</v>
      </c>
      <c r="AX224" s="13" t="s">
        <v>85</v>
      </c>
      <c r="AY224" s="174" t="s">
        <v>122</v>
      </c>
    </row>
    <row r="225" spans="1:65" s="1" customFormat="1" ht="24.2" customHeight="1">
      <c r="A225" s="31"/>
      <c r="B225" s="142"/>
      <c r="C225" s="143" t="s">
        <v>346</v>
      </c>
      <c r="D225" s="143" t="s">
        <v>125</v>
      </c>
      <c r="E225" s="144" t="s">
        <v>347</v>
      </c>
      <c r="F225" s="145" t="s">
        <v>348</v>
      </c>
      <c r="G225" s="146" t="s">
        <v>222</v>
      </c>
      <c r="H225" s="147">
        <v>465</v>
      </c>
      <c r="I225" s="148">
        <v>277.45</v>
      </c>
      <c r="J225" s="149">
        <f>ROUND(I225*H225,2)</f>
        <v>129014.25</v>
      </c>
      <c r="K225" s="145" t="s">
        <v>129</v>
      </c>
      <c r="L225" s="32"/>
      <c r="M225" s="150" t="s">
        <v>1</v>
      </c>
      <c r="N225" s="151" t="s">
        <v>42</v>
      </c>
      <c r="O225" s="57"/>
      <c r="P225" s="152">
        <f>O225*H225</f>
        <v>0</v>
      </c>
      <c r="Q225" s="152">
        <v>2.8400000000000002E-2</v>
      </c>
      <c r="R225" s="152">
        <f>Q225*H225</f>
        <v>13.206000000000001</v>
      </c>
      <c r="S225" s="152">
        <v>0</v>
      </c>
      <c r="T225" s="153">
        <f>S225*H225</f>
        <v>0</v>
      </c>
      <c r="U225" s="31"/>
      <c r="V225" s="31"/>
      <c r="W225" s="31"/>
      <c r="X225" s="31"/>
      <c r="Y225" s="31"/>
      <c r="Z225" s="31"/>
      <c r="AA225" s="31"/>
      <c r="AB225" s="31"/>
      <c r="AC225" s="31"/>
      <c r="AD225" s="31"/>
      <c r="AE225" s="31"/>
      <c r="AR225" s="154" t="s">
        <v>141</v>
      </c>
      <c r="AT225" s="154" t="s">
        <v>125</v>
      </c>
      <c r="AU225" s="154" t="s">
        <v>87</v>
      </c>
      <c r="AY225" s="16" t="s">
        <v>122</v>
      </c>
      <c r="BE225" s="155">
        <f>IF(N225="základní",J225,0)</f>
        <v>129014.25</v>
      </c>
      <c r="BF225" s="155">
        <f>IF(N225="snížená",J225,0)</f>
        <v>0</v>
      </c>
      <c r="BG225" s="155">
        <f>IF(N225="zákl. přenesená",J225,0)</f>
        <v>0</v>
      </c>
      <c r="BH225" s="155">
        <f>IF(N225="sníž. přenesená",J225,0)</f>
        <v>0</v>
      </c>
      <c r="BI225" s="155">
        <f>IF(N225="nulová",J225,0)</f>
        <v>0</v>
      </c>
      <c r="BJ225" s="16" t="s">
        <v>85</v>
      </c>
      <c r="BK225" s="155">
        <f>ROUND(I225*H225,2)</f>
        <v>129014.25</v>
      </c>
      <c r="BL225" s="16" t="s">
        <v>141</v>
      </c>
      <c r="BM225" s="154" t="s">
        <v>349</v>
      </c>
    </row>
    <row r="226" spans="1:65" s="12" customFormat="1">
      <c r="B226" s="165"/>
      <c r="D226" s="156" t="s">
        <v>210</v>
      </c>
      <c r="E226" s="166" t="s">
        <v>1</v>
      </c>
      <c r="F226" s="167" t="s">
        <v>350</v>
      </c>
      <c r="H226" s="168">
        <v>68.64</v>
      </c>
      <c r="I226" s="169"/>
      <c r="L226" s="165"/>
      <c r="M226" s="170"/>
      <c r="N226" s="171"/>
      <c r="O226" s="171"/>
      <c r="P226" s="171"/>
      <c r="Q226" s="171"/>
      <c r="R226" s="171"/>
      <c r="S226" s="171"/>
      <c r="T226" s="172"/>
      <c r="AT226" s="166" t="s">
        <v>210</v>
      </c>
      <c r="AU226" s="166" t="s">
        <v>87</v>
      </c>
      <c r="AV226" s="12" t="s">
        <v>87</v>
      </c>
      <c r="AW226" s="12" t="s">
        <v>32</v>
      </c>
      <c r="AX226" s="12" t="s">
        <v>77</v>
      </c>
      <c r="AY226" s="166" t="s">
        <v>122</v>
      </c>
    </row>
    <row r="227" spans="1:65" s="12" customFormat="1">
      <c r="B227" s="165"/>
      <c r="D227" s="156" t="s">
        <v>210</v>
      </c>
      <c r="E227" s="166" t="s">
        <v>1</v>
      </c>
      <c r="F227" s="167" t="s">
        <v>351</v>
      </c>
      <c r="H227" s="168">
        <v>25.675000000000001</v>
      </c>
      <c r="I227" s="169"/>
      <c r="L227" s="165"/>
      <c r="M227" s="170"/>
      <c r="N227" s="171"/>
      <c r="O227" s="171"/>
      <c r="P227" s="171"/>
      <c r="Q227" s="171"/>
      <c r="R227" s="171"/>
      <c r="S227" s="171"/>
      <c r="T227" s="172"/>
      <c r="AT227" s="166" t="s">
        <v>210</v>
      </c>
      <c r="AU227" s="166" t="s">
        <v>87</v>
      </c>
      <c r="AV227" s="12" t="s">
        <v>87</v>
      </c>
      <c r="AW227" s="12" t="s">
        <v>32</v>
      </c>
      <c r="AX227" s="12" t="s">
        <v>77</v>
      </c>
      <c r="AY227" s="166" t="s">
        <v>122</v>
      </c>
    </row>
    <row r="228" spans="1:65" s="12" customFormat="1">
      <c r="B228" s="165"/>
      <c r="D228" s="156" t="s">
        <v>210</v>
      </c>
      <c r="E228" s="166" t="s">
        <v>1</v>
      </c>
      <c r="F228" s="167" t="s">
        <v>352</v>
      </c>
      <c r="H228" s="168">
        <v>21.45</v>
      </c>
      <c r="I228" s="169"/>
      <c r="L228" s="165"/>
      <c r="M228" s="170"/>
      <c r="N228" s="171"/>
      <c r="O228" s="171"/>
      <c r="P228" s="171"/>
      <c r="Q228" s="171"/>
      <c r="R228" s="171"/>
      <c r="S228" s="171"/>
      <c r="T228" s="172"/>
      <c r="AT228" s="166" t="s">
        <v>210</v>
      </c>
      <c r="AU228" s="166" t="s">
        <v>87</v>
      </c>
      <c r="AV228" s="12" t="s">
        <v>87</v>
      </c>
      <c r="AW228" s="12" t="s">
        <v>32</v>
      </c>
      <c r="AX228" s="12" t="s">
        <v>77</v>
      </c>
      <c r="AY228" s="166" t="s">
        <v>122</v>
      </c>
    </row>
    <row r="229" spans="1:65" s="12" customFormat="1">
      <c r="B229" s="165"/>
      <c r="D229" s="156" t="s">
        <v>210</v>
      </c>
      <c r="E229" s="166" t="s">
        <v>1</v>
      </c>
      <c r="F229" s="167" t="s">
        <v>353</v>
      </c>
      <c r="H229" s="168">
        <v>43.25</v>
      </c>
      <c r="I229" s="169"/>
      <c r="L229" s="165"/>
      <c r="M229" s="170"/>
      <c r="N229" s="171"/>
      <c r="O229" s="171"/>
      <c r="P229" s="171"/>
      <c r="Q229" s="171"/>
      <c r="R229" s="171"/>
      <c r="S229" s="171"/>
      <c r="T229" s="172"/>
      <c r="AT229" s="166" t="s">
        <v>210</v>
      </c>
      <c r="AU229" s="166" t="s">
        <v>87</v>
      </c>
      <c r="AV229" s="12" t="s">
        <v>87</v>
      </c>
      <c r="AW229" s="12" t="s">
        <v>32</v>
      </c>
      <c r="AX229" s="12" t="s">
        <v>77</v>
      </c>
      <c r="AY229" s="166" t="s">
        <v>122</v>
      </c>
    </row>
    <row r="230" spans="1:65" s="12" customFormat="1">
      <c r="B230" s="165"/>
      <c r="D230" s="156" t="s">
        <v>210</v>
      </c>
      <c r="E230" s="166" t="s">
        <v>1</v>
      </c>
      <c r="F230" s="167" t="s">
        <v>354</v>
      </c>
      <c r="H230" s="168">
        <v>42.34</v>
      </c>
      <c r="I230" s="169"/>
      <c r="L230" s="165"/>
      <c r="M230" s="170"/>
      <c r="N230" s="171"/>
      <c r="O230" s="171"/>
      <c r="P230" s="171"/>
      <c r="Q230" s="171"/>
      <c r="R230" s="171"/>
      <c r="S230" s="171"/>
      <c r="T230" s="172"/>
      <c r="AT230" s="166" t="s">
        <v>210</v>
      </c>
      <c r="AU230" s="166" t="s">
        <v>87</v>
      </c>
      <c r="AV230" s="12" t="s">
        <v>87</v>
      </c>
      <c r="AW230" s="12" t="s">
        <v>32</v>
      </c>
      <c r="AX230" s="12" t="s">
        <v>77</v>
      </c>
      <c r="AY230" s="166" t="s">
        <v>122</v>
      </c>
    </row>
    <row r="231" spans="1:65" s="12" customFormat="1">
      <c r="B231" s="165"/>
      <c r="D231" s="156" t="s">
        <v>210</v>
      </c>
      <c r="E231" s="166" t="s">
        <v>1</v>
      </c>
      <c r="F231" s="167" t="s">
        <v>355</v>
      </c>
      <c r="H231" s="168">
        <v>47.47</v>
      </c>
      <c r="I231" s="169"/>
      <c r="L231" s="165"/>
      <c r="M231" s="170"/>
      <c r="N231" s="171"/>
      <c r="O231" s="171"/>
      <c r="P231" s="171"/>
      <c r="Q231" s="171"/>
      <c r="R231" s="171"/>
      <c r="S231" s="171"/>
      <c r="T231" s="172"/>
      <c r="AT231" s="166" t="s">
        <v>210</v>
      </c>
      <c r="AU231" s="166" t="s">
        <v>87</v>
      </c>
      <c r="AV231" s="12" t="s">
        <v>87</v>
      </c>
      <c r="AW231" s="12" t="s">
        <v>32</v>
      </c>
      <c r="AX231" s="12" t="s">
        <v>77</v>
      </c>
      <c r="AY231" s="166" t="s">
        <v>122</v>
      </c>
    </row>
    <row r="232" spans="1:65" s="12" customFormat="1" ht="22.5">
      <c r="B232" s="165"/>
      <c r="D232" s="156" t="s">
        <v>210</v>
      </c>
      <c r="E232" s="166" t="s">
        <v>1</v>
      </c>
      <c r="F232" s="167" t="s">
        <v>356</v>
      </c>
      <c r="H232" s="168">
        <v>40.92</v>
      </c>
      <c r="I232" s="169"/>
      <c r="L232" s="165"/>
      <c r="M232" s="170"/>
      <c r="N232" s="171"/>
      <c r="O232" s="171"/>
      <c r="P232" s="171"/>
      <c r="Q232" s="171"/>
      <c r="R232" s="171"/>
      <c r="S232" s="171"/>
      <c r="T232" s="172"/>
      <c r="AT232" s="166" t="s">
        <v>210</v>
      </c>
      <c r="AU232" s="166" t="s">
        <v>87</v>
      </c>
      <c r="AV232" s="12" t="s">
        <v>87</v>
      </c>
      <c r="AW232" s="12" t="s">
        <v>32</v>
      </c>
      <c r="AX232" s="12" t="s">
        <v>77</v>
      </c>
      <c r="AY232" s="166" t="s">
        <v>122</v>
      </c>
    </row>
    <row r="233" spans="1:65" s="12" customFormat="1">
      <c r="B233" s="165"/>
      <c r="D233" s="156" t="s">
        <v>210</v>
      </c>
      <c r="E233" s="166" t="s">
        <v>1</v>
      </c>
      <c r="F233" s="167" t="s">
        <v>357</v>
      </c>
      <c r="H233" s="168">
        <v>15.09</v>
      </c>
      <c r="I233" s="169"/>
      <c r="L233" s="165"/>
      <c r="M233" s="170"/>
      <c r="N233" s="171"/>
      <c r="O233" s="171"/>
      <c r="P233" s="171"/>
      <c r="Q233" s="171"/>
      <c r="R233" s="171"/>
      <c r="S233" s="171"/>
      <c r="T233" s="172"/>
      <c r="AT233" s="166" t="s">
        <v>210</v>
      </c>
      <c r="AU233" s="166" t="s">
        <v>87</v>
      </c>
      <c r="AV233" s="12" t="s">
        <v>87</v>
      </c>
      <c r="AW233" s="12" t="s">
        <v>32</v>
      </c>
      <c r="AX233" s="12" t="s">
        <v>77</v>
      </c>
      <c r="AY233" s="166" t="s">
        <v>122</v>
      </c>
    </row>
    <row r="234" spans="1:65" s="12" customFormat="1">
      <c r="B234" s="165"/>
      <c r="D234" s="156" t="s">
        <v>210</v>
      </c>
      <c r="E234" s="166" t="s">
        <v>1</v>
      </c>
      <c r="F234" s="167" t="s">
        <v>358</v>
      </c>
      <c r="H234" s="168">
        <v>16.62</v>
      </c>
      <c r="I234" s="169"/>
      <c r="L234" s="165"/>
      <c r="M234" s="170"/>
      <c r="N234" s="171"/>
      <c r="O234" s="171"/>
      <c r="P234" s="171"/>
      <c r="Q234" s="171"/>
      <c r="R234" s="171"/>
      <c r="S234" s="171"/>
      <c r="T234" s="172"/>
      <c r="AT234" s="166" t="s">
        <v>210</v>
      </c>
      <c r="AU234" s="166" t="s">
        <v>87</v>
      </c>
      <c r="AV234" s="12" t="s">
        <v>87</v>
      </c>
      <c r="AW234" s="12" t="s">
        <v>32</v>
      </c>
      <c r="AX234" s="12" t="s">
        <v>77</v>
      </c>
      <c r="AY234" s="166" t="s">
        <v>122</v>
      </c>
    </row>
    <row r="235" spans="1:65" s="12" customFormat="1">
      <c r="B235" s="165"/>
      <c r="D235" s="156" t="s">
        <v>210</v>
      </c>
      <c r="E235" s="166" t="s">
        <v>1</v>
      </c>
      <c r="F235" s="167" t="s">
        <v>359</v>
      </c>
      <c r="H235" s="168">
        <v>7.93</v>
      </c>
      <c r="I235" s="169"/>
      <c r="L235" s="165"/>
      <c r="M235" s="170"/>
      <c r="N235" s="171"/>
      <c r="O235" s="171"/>
      <c r="P235" s="171"/>
      <c r="Q235" s="171"/>
      <c r="R235" s="171"/>
      <c r="S235" s="171"/>
      <c r="T235" s="172"/>
      <c r="AT235" s="166" t="s">
        <v>210</v>
      </c>
      <c r="AU235" s="166" t="s">
        <v>87</v>
      </c>
      <c r="AV235" s="12" t="s">
        <v>87</v>
      </c>
      <c r="AW235" s="12" t="s">
        <v>32</v>
      </c>
      <c r="AX235" s="12" t="s">
        <v>77</v>
      </c>
      <c r="AY235" s="166" t="s">
        <v>122</v>
      </c>
    </row>
    <row r="236" spans="1:65" s="12" customFormat="1">
      <c r="B236" s="165"/>
      <c r="D236" s="156" t="s">
        <v>210</v>
      </c>
      <c r="E236" s="166" t="s">
        <v>1</v>
      </c>
      <c r="F236" s="167" t="s">
        <v>360</v>
      </c>
      <c r="H236" s="168">
        <v>10.92</v>
      </c>
      <c r="I236" s="169"/>
      <c r="L236" s="165"/>
      <c r="M236" s="170"/>
      <c r="N236" s="171"/>
      <c r="O236" s="171"/>
      <c r="P236" s="171"/>
      <c r="Q236" s="171"/>
      <c r="R236" s="171"/>
      <c r="S236" s="171"/>
      <c r="T236" s="172"/>
      <c r="AT236" s="166" t="s">
        <v>210</v>
      </c>
      <c r="AU236" s="166" t="s">
        <v>87</v>
      </c>
      <c r="AV236" s="12" t="s">
        <v>87</v>
      </c>
      <c r="AW236" s="12" t="s">
        <v>32</v>
      </c>
      <c r="AX236" s="12" t="s">
        <v>77</v>
      </c>
      <c r="AY236" s="166" t="s">
        <v>122</v>
      </c>
    </row>
    <row r="237" spans="1:65" s="12" customFormat="1">
      <c r="B237" s="165"/>
      <c r="D237" s="156" t="s">
        <v>210</v>
      </c>
      <c r="E237" s="166" t="s">
        <v>1</v>
      </c>
      <c r="F237" s="167" t="s">
        <v>361</v>
      </c>
      <c r="H237" s="168">
        <v>7.02</v>
      </c>
      <c r="I237" s="169"/>
      <c r="L237" s="165"/>
      <c r="M237" s="170"/>
      <c r="N237" s="171"/>
      <c r="O237" s="171"/>
      <c r="P237" s="171"/>
      <c r="Q237" s="171"/>
      <c r="R237" s="171"/>
      <c r="S237" s="171"/>
      <c r="T237" s="172"/>
      <c r="AT237" s="166" t="s">
        <v>210</v>
      </c>
      <c r="AU237" s="166" t="s">
        <v>87</v>
      </c>
      <c r="AV237" s="12" t="s">
        <v>87</v>
      </c>
      <c r="AW237" s="12" t="s">
        <v>32</v>
      </c>
      <c r="AX237" s="12" t="s">
        <v>77</v>
      </c>
      <c r="AY237" s="166" t="s">
        <v>122</v>
      </c>
    </row>
    <row r="238" spans="1:65" s="12" customFormat="1">
      <c r="B238" s="165"/>
      <c r="D238" s="156" t="s">
        <v>210</v>
      </c>
      <c r="E238" s="166" t="s">
        <v>1</v>
      </c>
      <c r="F238" s="167" t="s">
        <v>362</v>
      </c>
      <c r="H238" s="168">
        <v>8.06</v>
      </c>
      <c r="I238" s="169"/>
      <c r="L238" s="165"/>
      <c r="M238" s="170"/>
      <c r="N238" s="171"/>
      <c r="O238" s="171"/>
      <c r="P238" s="171"/>
      <c r="Q238" s="171"/>
      <c r="R238" s="171"/>
      <c r="S238" s="171"/>
      <c r="T238" s="172"/>
      <c r="AT238" s="166" t="s">
        <v>210</v>
      </c>
      <c r="AU238" s="166" t="s">
        <v>87</v>
      </c>
      <c r="AV238" s="12" t="s">
        <v>87</v>
      </c>
      <c r="AW238" s="12" t="s">
        <v>32</v>
      </c>
      <c r="AX238" s="12" t="s">
        <v>77</v>
      </c>
      <c r="AY238" s="166" t="s">
        <v>122</v>
      </c>
    </row>
    <row r="239" spans="1:65" s="12" customFormat="1">
      <c r="B239" s="165"/>
      <c r="D239" s="156" t="s">
        <v>210</v>
      </c>
      <c r="E239" s="166" t="s">
        <v>1</v>
      </c>
      <c r="F239" s="167" t="s">
        <v>363</v>
      </c>
      <c r="H239" s="168">
        <v>37.33</v>
      </c>
      <c r="I239" s="169"/>
      <c r="L239" s="165"/>
      <c r="M239" s="170"/>
      <c r="N239" s="171"/>
      <c r="O239" s="171"/>
      <c r="P239" s="171"/>
      <c r="Q239" s="171"/>
      <c r="R239" s="171"/>
      <c r="S239" s="171"/>
      <c r="T239" s="172"/>
      <c r="AT239" s="166" t="s">
        <v>210</v>
      </c>
      <c r="AU239" s="166" t="s">
        <v>87</v>
      </c>
      <c r="AV239" s="12" t="s">
        <v>87</v>
      </c>
      <c r="AW239" s="12" t="s">
        <v>32</v>
      </c>
      <c r="AX239" s="12" t="s">
        <v>77</v>
      </c>
      <c r="AY239" s="166" t="s">
        <v>122</v>
      </c>
    </row>
    <row r="240" spans="1:65" s="12" customFormat="1">
      <c r="B240" s="165"/>
      <c r="D240" s="156" t="s">
        <v>210</v>
      </c>
      <c r="E240" s="166" t="s">
        <v>1</v>
      </c>
      <c r="F240" s="167" t="s">
        <v>364</v>
      </c>
      <c r="H240" s="168">
        <v>15.6</v>
      </c>
      <c r="I240" s="169"/>
      <c r="L240" s="165"/>
      <c r="M240" s="170"/>
      <c r="N240" s="171"/>
      <c r="O240" s="171"/>
      <c r="P240" s="171"/>
      <c r="Q240" s="171"/>
      <c r="R240" s="171"/>
      <c r="S240" s="171"/>
      <c r="T240" s="172"/>
      <c r="AT240" s="166" t="s">
        <v>210</v>
      </c>
      <c r="AU240" s="166" t="s">
        <v>87</v>
      </c>
      <c r="AV240" s="12" t="s">
        <v>87</v>
      </c>
      <c r="AW240" s="12" t="s">
        <v>32</v>
      </c>
      <c r="AX240" s="12" t="s">
        <v>77</v>
      </c>
      <c r="AY240" s="166" t="s">
        <v>122</v>
      </c>
    </row>
    <row r="241" spans="1:65" s="12" customFormat="1">
      <c r="B241" s="165"/>
      <c r="D241" s="156" t="s">
        <v>210</v>
      </c>
      <c r="E241" s="166" t="s">
        <v>1</v>
      </c>
      <c r="F241" s="167" t="s">
        <v>365</v>
      </c>
      <c r="H241" s="168">
        <v>22.88</v>
      </c>
      <c r="I241" s="169"/>
      <c r="L241" s="165"/>
      <c r="M241" s="170"/>
      <c r="N241" s="171"/>
      <c r="O241" s="171"/>
      <c r="P241" s="171"/>
      <c r="Q241" s="171"/>
      <c r="R241" s="171"/>
      <c r="S241" s="171"/>
      <c r="T241" s="172"/>
      <c r="AT241" s="166" t="s">
        <v>210</v>
      </c>
      <c r="AU241" s="166" t="s">
        <v>87</v>
      </c>
      <c r="AV241" s="12" t="s">
        <v>87</v>
      </c>
      <c r="AW241" s="12" t="s">
        <v>32</v>
      </c>
      <c r="AX241" s="12" t="s">
        <v>77</v>
      </c>
      <c r="AY241" s="166" t="s">
        <v>122</v>
      </c>
    </row>
    <row r="242" spans="1:65" s="12" customFormat="1">
      <c r="B242" s="165"/>
      <c r="D242" s="156" t="s">
        <v>210</v>
      </c>
      <c r="E242" s="166" t="s">
        <v>1</v>
      </c>
      <c r="F242" s="167" t="s">
        <v>366</v>
      </c>
      <c r="H242" s="168">
        <v>33.805</v>
      </c>
      <c r="I242" s="169"/>
      <c r="L242" s="165"/>
      <c r="M242" s="170"/>
      <c r="N242" s="171"/>
      <c r="O242" s="171"/>
      <c r="P242" s="171"/>
      <c r="Q242" s="171"/>
      <c r="R242" s="171"/>
      <c r="S242" s="171"/>
      <c r="T242" s="172"/>
      <c r="AT242" s="166" t="s">
        <v>210</v>
      </c>
      <c r="AU242" s="166" t="s">
        <v>87</v>
      </c>
      <c r="AV242" s="12" t="s">
        <v>87</v>
      </c>
      <c r="AW242" s="12" t="s">
        <v>32</v>
      </c>
      <c r="AX242" s="12" t="s">
        <v>77</v>
      </c>
      <c r="AY242" s="166" t="s">
        <v>122</v>
      </c>
    </row>
    <row r="243" spans="1:65" s="13" customFormat="1">
      <c r="B243" s="173"/>
      <c r="D243" s="156" t="s">
        <v>210</v>
      </c>
      <c r="E243" s="174" t="s">
        <v>1</v>
      </c>
      <c r="F243" s="175" t="s">
        <v>237</v>
      </c>
      <c r="H243" s="176">
        <v>465</v>
      </c>
      <c r="I243" s="177"/>
      <c r="L243" s="173"/>
      <c r="M243" s="178"/>
      <c r="N243" s="179"/>
      <c r="O243" s="179"/>
      <c r="P243" s="179"/>
      <c r="Q243" s="179"/>
      <c r="R243" s="179"/>
      <c r="S243" s="179"/>
      <c r="T243" s="180"/>
      <c r="AT243" s="174" t="s">
        <v>210</v>
      </c>
      <c r="AU243" s="174" t="s">
        <v>87</v>
      </c>
      <c r="AV243" s="13" t="s">
        <v>141</v>
      </c>
      <c r="AW243" s="13" t="s">
        <v>32</v>
      </c>
      <c r="AX243" s="13" t="s">
        <v>85</v>
      </c>
      <c r="AY243" s="174" t="s">
        <v>122</v>
      </c>
    </row>
    <row r="244" spans="1:65" s="1" customFormat="1" ht="24.2" customHeight="1">
      <c r="A244" s="31"/>
      <c r="B244" s="142"/>
      <c r="C244" s="143" t="s">
        <v>367</v>
      </c>
      <c r="D244" s="143" t="s">
        <v>125</v>
      </c>
      <c r="E244" s="144" t="s">
        <v>368</v>
      </c>
      <c r="F244" s="145" t="s">
        <v>369</v>
      </c>
      <c r="G244" s="146" t="s">
        <v>222</v>
      </c>
      <c r="H244" s="147">
        <v>127.705</v>
      </c>
      <c r="I244" s="148">
        <v>64.98</v>
      </c>
      <c r="J244" s="149">
        <f>ROUND(I244*H244,2)</f>
        <v>8298.27</v>
      </c>
      <c r="K244" s="145" t="s">
        <v>129</v>
      </c>
      <c r="L244" s="32"/>
      <c r="M244" s="150" t="s">
        <v>1</v>
      </c>
      <c r="N244" s="151" t="s">
        <v>42</v>
      </c>
      <c r="O244" s="57"/>
      <c r="P244" s="152">
        <f>O244*H244</f>
        <v>0</v>
      </c>
      <c r="Q244" s="152">
        <v>2.5999999999999998E-4</v>
      </c>
      <c r="R244" s="152">
        <f>Q244*H244</f>
        <v>3.3203299999999998E-2</v>
      </c>
      <c r="S244" s="152">
        <v>0</v>
      </c>
      <c r="T244" s="153">
        <f>S244*H244</f>
        <v>0</v>
      </c>
      <c r="U244" s="31"/>
      <c r="V244" s="31"/>
      <c r="W244" s="31"/>
      <c r="X244" s="31"/>
      <c r="Y244" s="31"/>
      <c r="Z244" s="31"/>
      <c r="AA244" s="31"/>
      <c r="AB244" s="31"/>
      <c r="AC244" s="31"/>
      <c r="AD244" s="31"/>
      <c r="AE244" s="31"/>
      <c r="AR244" s="154" t="s">
        <v>141</v>
      </c>
      <c r="AT244" s="154" t="s">
        <v>125</v>
      </c>
      <c r="AU244" s="154" t="s">
        <v>87</v>
      </c>
      <c r="AY244" s="16" t="s">
        <v>122</v>
      </c>
      <c r="BE244" s="155">
        <f>IF(N244="základní",J244,0)</f>
        <v>8298.27</v>
      </c>
      <c r="BF244" s="155">
        <f>IF(N244="snížená",J244,0)</f>
        <v>0</v>
      </c>
      <c r="BG244" s="155">
        <f>IF(N244="zákl. přenesená",J244,0)</f>
        <v>0</v>
      </c>
      <c r="BH244" s="155">
        <f>IF(N244="sníž. přenesená",J244,0)</f>
        <v>0</v>
      </c>
      <c r="BI244" s="155">
        <f>IF(N244="nulová",J244,0)</f>
        <v>0</v>
      </c>
      <c r="BJ244" s="16" t="s">
        <v>85</v>
      </c>
      <c r="BK244" s="155">
        <f>ROUND(I244*H244,2)</f>
        <v>8298.27</v>
      </c>
      <c r="BL244" s="16" t="s">
        <v>141</v>
      </c>
      <c r="BM244" s="154" t="s">
        <v>370</v>
      </c>
    </row>
    <row r="245" spans="1:65" s="1" customFormat="1" ht="24.2" customHeight="1">
      <c r="A245" s="31"/>
      <c r="B245" s="142"/>
      <c r="C245" s="143" t="s">
        <v>371</v>
      </c>
      <c r="D245" s="143" t="s">
        <v>125</v>
      </c>
      <c r="E245" s="144" t="s">
        <v>372</v>
      </c>
      <c r="F245" s="145" t="s">
        <v>373</v>
      </c>
      <c r="G245" s="146" t="s">
        <v>222</v>
      </c>
      <c r="H245" s="147">
        <v>127.705</v>
      </c>
      <c r="I245" s="148">
        <v>118.98</v>
      </c>
      <c r="J245" s="149">
        <f>ROUND(I245*H245,2)</f>
        <v>15194.34</v>
      </c>
      <c r="K245" s="145" t="s">
        <v>129</v>
      </c>
      <c r="L245" s="32"/>
      <c r="M245" s="150" t="s">
        <v>1</v>
      </c>
      <c r="N245" s="151" t="s">
        <v>42</v>
      </c>
      <c r="O245" s="57"/>
      <c r="P245" s="152">
        <f>O245*H245</f>
        <v>0</v>
      </c>
      <c r="Q245" s="152">
        <v>3.0000000000000001E-3</v>
      </c>
      <c r="R245" s="152">
        <f>Q245*H245</f>
        <v>0.38311499999999998</v>
      </c>
      <c r="S245" s="152">
        <v>0</v>
      </c>
      <c r="T245" s="153">
        <f>S245*H245</f>
        <v>0</v>
      </c>
      <c r="U245" s="31"/>
      <c r="V245" s="31"/>
      <c r="W245" s="31"/>
      <c r="X245" s="31"/>
      <c r="Y245" s="31"/>
      <c r="Z245" s="31"/>
      <c r="AA245" s="31"/>
      <c r="AB245" s="31"/>
      <c r="AC245" s="31"/>
      <c r="AD245" s="31"/>
      <c r="AE245" s="31"/>
      <c r="AR245" s="154" t="s">
        <v>141</v>
      </c>
      <c r="AT245" s="154" t="s">
        <v>125</v>
      </c>
      <c r="AU245" s="154" t="s">
        <v>87</v>
      </c>
      <c r="AY245" s="16" t="s">
        <v>122</v>
      </c>
      <c r="BE245" s="155">
        <f>IF(N245="základní",J245,0)</f>
        <v>15194.34</v>
      </c>
      <c r="BF245" s="155">
        <f>IF(N245="snížená",J245,0)</f>
        <v>0</v>
      </c>
      <c r="BG245" s="155">
        <f>IF(N245="zákl. přenesená",J245,0)</f>
        <v>0</v>
      </c>
      <c r="BH245" s="155">
        <f>IF(N245="sníž. přenesená",J245,0)</f>
        <v>0</v>
      </c>
      <c r="BI245" s="155">
        <f>IF(N245="nulová",J245,0)</f>
        <v>0</v>
      </c>
      <c r="BJ245" s="16" t="s">
        <v>85</v>
      </c>
      <c r="BK245" s="155">
        <f>ROUND(I245*H245,2)</f>
        <v>15194.34</v>
      </c>
      <c r="BL245" s="16" t="s">
        <v>141</v>
      </c>
      <c r="BM245" s="154" t="s">
        <v>374</v>
      </c>
    </row>
    <row r="246" spans="1:65" s="12" customFormat="1">
      <c r="B246" s="165"/>
      <c r="D246" s="156" t="s">
        <v>210</v>
      </c>
      <c r="E246" s="166" t="s">
        <v>1</v>
      </c>
      <c r="F246" s="167" t="s">
        <v>375</v>
      </c>
      <c r="H246" s="168">
        <v>127.705</v>
      </c>
      <c r="I246" s="169"/>
      <c r="L246" s="165"/>
      <c r="M246" s="170"/>
      <c r="N246" s="171"/>
      <c r="O246" s="171"/>
      <c r="P246" s="171"/>
      <c r="Q246" s="171"/>
      <c r="R246" s="171"/>
      <c r="S246" s="171"/>
      <c r="T246" s="172"/>
      <c r="AT246" s="166" t="s">
        <v>210</v>
      </c>
      <c r="AU246" s="166" t="s">
        <v>87</v>
      </c>
      <c r="AV246" s="12" t="s">
        <v>87</v>
      </c>
      <c r="AW246" s="12" t="s">
        <v>32</v>
      </c>
      <c r="AX246" s="12" t="s">
        <v>85</v>
      </c>
      <c r="AY246" s="166" t="s">
        <v>122</v>
      </c>
    </row>
    <row r="247" spans="1:65" s="11" customFormat="1" ht="22.9" customHeight="1">
      <c r="B247" s="129"/>
      <c r="D247" s="130" t="s">
        <v>76</v>
      </c>
      <c r="E247" s="140" t="s">
        <v>171</v>
      </c>
      <c r="F247" s="140" t="s">
        <v>376</v>
      </c>
      <c r="I247" s="132"/>
      <c r="J247" s="141">
        <f>BK247</f>
        <v>57780.23</v>
      </c>
      <c r="L247" s="129"/>
      <c r="M247" s="134"/>
      <c r="N247" s="135"/>
      <c r="O247" s="135"/>
      <c r="P247" s="136">
        <f>SUM(P248:P253)</f>
        <v>0</v>
      </c>
      <c r="Q247" s="135"/>
      <c r="R247" s="136">
        <f>SUM(R248:R253)</f>
        <v>5.5936E-2</v>
      </c>
      <c r="S247" s="135"/>
      <c r="T247" s="137">
        <f>SUM(T248:T253)</f>
        <v>0</v>
      </c>
      <c r="AR247" s="130" t="s">
        <v>85</v>
      </c>
      <c r="AT247" s="138" t="s">
        <v>76</v>
      </c>
      <c r="AU247" s="138" t="s">
        <v>85</v>
      </c>
      <c r="AY247" s="130" t="s">
        <v>122</v>
      </c>
      <c r="BK247" s="139">
        <f>SUM(BK248:BK253)</f>
        <v>57780.23</v>
      </c>
    </row>
    <row r="248" spans="1:65" s="1" customFormat="1" ht="24.2" customHeight="1">
      <c r="A248" s="31"/>
      <c r="B248" s="142"/>
      <c r="C248" s="143" t="s">
        <v>377</v>
      </c>
      <c r="D248" s="143" t="s">
        <v>125</v>
      </c>
      <c r="E248" s="144" t="s">
        <v>378</v>
      </c>
      <c r="F248" s="145" t="s">
        <v>379</v>
      </c>
      <c r="G248" s="146" t="s">
        <v>222</v>
      </c>
      <c r="H248" s="147">
        <v>324.8</v>
      </c>
      <c r="I248" s="148">
        <v>57.55</v>
      </c>
      <c r="J248" s="149">
        <f>ROUND(I248*H248,2)</f>
        <v>18692.240000000002</v>
      </c>
      <c r="K248" s="145" t="s">
        <v>129</v>
      </c>
      <c r="L248" s="32"/>
      <c r="M248" s="150" t="s">
        <v>1</v>
      </c>
      <c r="N248" s="151" t="s">
        <v>42</v>
      </c>
      <c r="O248" s="57"/>
      <c r="P248" s="152">
        <f>O248*H248</f>
        <v>0</v>
      </c>
      <c r="Q248" s="152">
        <v>1.2999999999999999E-4</v>
      </c>
      <c r="R248" s="152">
        <f>Q248*H248</f>
        <v>4.2223999999999998E-2</v>
      </c>
      <c r="S248" s="152">
        <v>0</v>
      </c>
      <c r="T248" s="153">
        <f>S248*H248</f>
        <v>0</v>
      </c>
      <c r="U248" s="31"/>
      <c r="V248" s="31"/>
      <c r="W248" s="31"/>
      <c r="X248" s="31"/>
      <c r="Y248" s="31"/>
      <c r="Z248" s="31"/>
      <c r="AA248" s="31"/>
      <c r="AB248" s="31"/>
      <c r="AC248" s="31"/>
      <c r="AD248" s="31"/>
      <c r="AE248" s="31"/>
      <c r="AR248" s="154" t="s">
        <v>141</v>
      </c>
      <c r="AT248" s="154" t="s">
        <v>125</v>
      </c>
      <c r="AU248" s="154" t="s">
        <v>87</v>
      </c>
      <c r="AY248" s="16" t="s">
        <v>122</v>
      </c>
      <c r="BE248" s="155">
        <f>IF(N248="základní",J248,0)</f>
        <v>18692.240000000002</v>
      </c>
      <c r="BF248" s="155">
        <f>IF(N248="snížená",J248,0)</f>
        <v>0</v>
      </c>
      <c r="BG248" s="155">
        <f>IF(N248="zákl. přenesená",J248,0)</f>
        <v>0</v>
      </c>
      <c r="BH248" s="155">
        <f>IF(N248="sníž. přenesená",J248,0)</f>
        <v>0</v>
      </c>
      <c r="BI248" s="155">
        <f>IF(N248="nulová",J248,0)</f>
        <v>0</v>
      </c>
      <c r="BJ248" s="16" t="s">
        <v>85</v>
      </c>
      <c r="BK248" s="155">
        <f>ROUND(I248*H248,2)</f>
        <v>18692.240000000002</v>
      </c>
      <c r="BL248" s="16" t="s">
        <v>141</v>
      </c>
      <c r="BM248" s="154" t="s">
        <v>380</v>
      </c>
    </row>
    <row r="249" spans="1:65" s="1" customFormat="1" ht="24.2" customHeight="1">
      <c r="A249" s="31"/>
      <c r="B249" s="142"/>
      <c r="C249" s="143" t="s">
        <v>381</v>
      </c>
      <c r="D249" s="143" t="s">
        <v>125</v>
      </c>
      <c r="E249" s="144" t="s">
        <v>382</v>
      </c>
      <c r="F249" s="145" t="s">
        <v>383</v>
      </c>
      <c r="G249" s="146" t="s">
        <v>222</v>
      </c>
      <c r="H249" s="147">
        <v>324.8</v>
      </c>
      <c r="I249" s="148">
        <v>118.56</v>
      </c>
      <c r="J249" s="149">
        <f>ROUND(I249*H249,2)</f>
        <v>38508.29</v>
      </c>
      <c r="K249" s="145" t="s">
        <v>129</v>
      </c>
      <c r="L249" s="32"/>
      <c r="M249" s="150" t="s">
        <v>1</v>
      </c>
      <c r="N249" s="151" t="s">
        <v>42</v>
      </c>
      <c r="O249" s="57"/>
      <c r="P249" s="152">
        <f>O249*H249</f>
        <v>0</v>
      </c>
      <c r="Q249" s="152">
        <v>4.0000000000000003E-5</v>
      </c>
      <c r="R249" s="152">
        <f>Q249*H249</f>
        <v>1.2992000000000002E-2</v>
      </c>
      <c r="S249" s="152">
        <v>0</v>
      </c>
      <c r="T249" s="153">
        <f>S249*H249</f>
        <v>0</v>
      </c>
      <c r="U249" s="31"/>
      <c r="V249" s="31"/>
      <c r="W249" s="31"/>
      <c r="X249" s="31"/>
      <c r="Y249" s="31"/>
      <c r="Z249" s="31"/>
      <c r="AA249" s="31"/>
      <c r="AB249" s="31"/>
      <c r="AC249" s="31"/>
      <c r="AD249" s="31"/>
      <c r="AE249" s="31"/>
      <c r="AR249" s="154" t="s">
        <v>141</v>
      </c>
      <c r="AT249" s="154" t="s">
        <v>125</v>
      </c>
      <c r="AU249" s="154" t="s">
        <v>87</v>
      </c>
      <c r="AY249" s="16" t="s">
        <v>122</v>
      </c>
      <c r="BE249" s="155">
        <f>IF(N249="základní",J249,0)</f>
        <v>38508.29</v>
      </c>
      <c r="BF249" s="155">
        <f>IF(N249="snížená",J249,0)</f>
        <v>0</v>
      </c>
      <c r="BG249" s="155">
        <f>IF(N249="zákl. přenesená",J249,0)</f>
        <v>0</v>
      </c>
      <c r="BH249" s="155">
        <f>IF(N249="sníž. přenesená",J249,0)</f>
        <v>0</v>
      </c>
      <c r="BI249" s="155">
        <f>IF(N249="nulová",J249,0)</f>
        <v>0</v>
      </c>
      <c r="BJ249" s="16" t="s">
        <v>85</v>
      </c>
      <c r="BK249" s="155">
        <f>ROUND(I249*H249,2)</f>
        <v>38508.29</v>
      </c>
      <c r="BL249" s="16" t="s">
        <v>141</v>
      </c>
      <c r="BM249" s="154" t="s">
        <v>384</v>
      </c>
    </row>
    <row r="250" spans="1:65" s="1" customFormat="1" ht="24.2" customHeight="1">
      <c r="A250" s="31"/>
      <c r="B250" s="142"/>
      <c r="C250" s="143" t="s">
        <v>385</v>
      </c>
      <c r="D250" s="143" t="s">
        <v>125</v>
      </c>
      <c r="E250" s="144" t="s">
        <v>386</v>
      </c>
      <c r="F250" s="145" t="s">
        <v>387</v>
      </c>
      <c r="G250" s="146" t="s">
        <v>254</v>
      </c>
      <c r="H250" s="147">
        <v>10</v>
      </c>
      <c r="I250" s="148">
        <v>34.630000000000003</v>
      </c>
      <c r="J250" s="149">
        <f>ROUND(I250*H250,2)</f>
        <v>346.3</v>
      </c>
      <c r="K250" s="145" t="s">
        <v>129</v>
      </c>
      <c r="L250" s="32"/>
      <c r="M250" s="150" t="s">
        <v>1</v>
      </c>
      <c r="N250" s="151" t="s">
        <v>42</v>
      </c>
      <c r="O250" s="57"/>
      <c r="P250" s="152">
        <f>O250*H250</f>
        <v>0</v>
      </c>
      <c r="Q250" s="152">
        <v>0</v>
      </c>
      <c r="R250" s="152">
        <f>Q250*H250</f>
        <v>0</v>
      </c>
      <c r="S250" s="152">
        <v>0</v>
      </c>
      <c r="T250" s="153">
        <f>S250*H250</f>
        <v>0</v>
      </c>
      <c r="U250" s="31"/>
      <c r="V250" s="31"/>
      <c r="W250" s="31"/>
      <c r="X250" s="31"/>
      <c r="Y250" s="31"/>
      <c r="Z250" s="31"/>
      <c r="AA250" s="31"/>
      <c r="AB250" s="31"/>
      <c r="AC250" s="31"/>
      <c r="AD250" s="31"/>
      <c r="AE250" s="31"/>
      <c r="AR250" s="154" t="s">
        <v>283</v>
      </c>
      <c r="AT250" s="154" t="s">
        <v>125</v>
      </c>
      <c r="AU250" s="154" t="s">
        <v>87</v>
      </c>
      <c r="AY250" s="16" t="s">
        <v>122</v>
      </c>
      <c r="BE250" s="155">
        <f>IF(N250="základní",J250,0)</f>
        <v>346.3</v>
      </c>
      <c r="BF250" s="155">
        <f>IF(N250="snížená",J250,0)</f>
        <v>0</v>
      </c>
      <c r="BG250" s="155">
        <f>IF(N250="zákl. přenesená",J250,0)</f>
        <v>0</v>
      </c>
      <c r="BH250" s="155">
        <f>IF(N250="sníž. přenesená",J250,0)</f>
        <v>0</v>
      </c>
      <c r="BI250" s="155">
        <f>IF(N250="nulová",J250,0)</f>
        <v>0</v>
      </c>
      <c r="BJ250" s="16" t="s">
        <v>85</v>
      </c>
      <c r="BK250" s="155">
        <f>ROUND(I250*H250,2)</f>
        <v>346.3</v>
      </c>
      <c r="BL250" s="16" t="s">
        <v>283</v>
      </c>
      <c r="BM250" s="154" t="s">
        <v>388</v>
      </c>
    </row>
    <row r="251" spans="1:65" s="12" customFormat="1">
      <c r="B251" s="165"/>
      <c r="D251" s="156" t="s">
        <v>210</v>
      </c>
      <c r="E251" s="166" t="s">
        <v>1</v>
      </c>
      <c r="F251" s="167" t="s">
        <v>389</v>
      </c>
      <c r="H251" s="168">
        <v>10</v>
      </c>
      <c r="I251" s="169"/>
      <c r="L251" s="165"/>
      <c r="M251" s="170"/>
      <c r="N251" s="171"/>
      <c r="O251" s="171"/>
      <c r="P251" s="171"/>
      <c r="Q251" s="171"/>
      <c r="R251" s="171"/>
      <c r="S251" s="171"/>
      <c r="T251" s="172"/>
      <c r="AT251" s="166" t="s">
        <v>210</v>
      </c>
      <c r="AU251" s="166" t="s">
        <v>87</v>
      </c>
      <c r="AV251" s="12" t="s">
        <v>87</v>
      </c>
      <c r="AW251" s="12" t="s">
        <v>32</v>
      </c>
      <c r="AX251" s="12" t="s">
        <v>85</v>
      </c>
      <c r="AY251" s="166" t="s">
        <v>122</v>
      </c>
    </row>
    <row r="252" spans="1:65" s="1" customFormat="1" ht="24.2" customHeight="1">
      <c r="A252" s="31"/>
      <c r="B252" s="142"/>
      <c r="C252" s="181" t="s">
        <v>390</v>
      </c>
      <c r="D252" s="181" t="s">
        <v>310</v>
      </c>
      <c r="E252" s="182" t="s">
        <v>391</v>
      </c>
      <c r="F252" s="183" t="s">
        <v>392</v>
      </c>
      <c r="G252" s="184" t="s">
        <v>254</v>
      </c>
      <c r="H252" s="185">
        <v>12</v>
      </c>
      <c r="I252" s="186">
        <v>19.45</v>
      </c>
      <c r="J252" s="187">
        <f>ROUND(I252*H252,2)</f>
        <v>233.4</v>
      </c>
      <c r="K252" s="183" t="s">
        <v>129</v>
      </c>
      <c r="L252" s="188"/>
      <c r="M252" s="189" t="s">
        <v>1</v>
      </c>
      <c r="N252" s="190" t="s">
        <v>42</v>
      </c>
      <c r="O252" s="57"/>
      <c r="P252" s="152">
        <f>O252*H252</f>
        <v>0</v>
      </c>
      <c r="Q252" s="152">
        <v>6.0000000000000002E-5</v>
      </c>
      <c r="R252" s="152">
        <f>Q252*H252</f>
        <v>7.2000000000000005E-4</v>
      </c>
      <c r="S252" s="152">
        <v>0</v>
      </c>
      <c r="T252" s="153">
        <f>S252*H252</f>
        <v>0</v>
      </c>
      <c r="U252" s="31"/>
      <c r="V252" s="31"/>
      <c r="W252" s="31"/>
      <c r="X252" s="31"/>
      <c r="Y252" s="31"/>
      <c r="Z252" s="31"/>
      <c r="AA252" s="31"/>
      <c r="AB252" s="31"/>
      <c r="AC252" s="31"/>
      <c r="AD252" s="31"/>
      <c r="AE252" s="31"/>
      <c r="AR252" s="154" t="s">
        <v>385</v>
      </c>
      <c r="AT252" s="154" t="s">
        <v>310</v>
      </c>
      <c r="AU252" s="154" t="s">
        <v>87</v>
      </c>
      <c r="AY252" s="16" t="s">
        <v>122</v>
      </c>
      <c r="BE252" s="155">
        <f>IF(N252="základní",J252,0)</f>
        <v>233.4</v>
      </c>
      <c r="BF252" s="155">
        <f>IF(N252="snížená",J252,0)</f>
        <v>0</v>
      </c>
      <c r="BG252" s="155">
        <f>IF(N252="zákl. přenesená",J252,0)</f>
        <v>0</v>
      </c>
      <c r="BH252" s="155">
        <f>IF(N252="sníž. přenesená",J252,0)</f>
        <v>0</v>
      </c>
      <c r="BI252" s="155">
        <f>IF(N252="nulová",J252,0)</f>
        <v>0</v>
      </c>
      <c r="BJ252" s="16" t="s">
        <v>85</v>
      </c>
      <c r="BK252" s="155">
        <f>ROUND(I252*H252,2)</f>
        <v>233.4</v>
      </c>
      <c r="BL252" s="16" t="s">
        <v>283</v>
      </c>
      <c r="BM252" s="154" t="s">
        <v>393</v>
      </c>
    </row>
    <row r="253" spans="1:65" s="12" customFormat="1">
      <c r="B253" s="165"/>
      <c r="D253" s="156" t="s">
        <v>210</v>
      </c>
      <c r="E253" s="166" t="s">
        <v>1</v>
      </c>
      <c r="F253" s="167" t="s">
        <v>394</v>
      </c>
      <c r="H253" s="168">
        <v>12</v>
      </c>
      <c r="I253" s="169"/>
      <c r="L253" s="165"/>
      <c r="M253" s="170"/>
      <c r="N253" s="171"/>
      <c r="O253" s="171"/>
      <c r="P253" s="171"/>
      <c r="Q253" s="171"/>
      <c r="R253" s="171"/>
      <c r="S253" s="171"/>
      <c r="T253" s="172"/>
      <c r="AT253" s="166" t="s">
        <v>210</v>
      </c>
      <c r="AU253" s="166" t="s">
        <v>87</v>
      </c>
      <c r="AV253" s="12" t="s">
        <v>87</v>
      </c>
      <c r="AW253" s="12" t="s">
        <v>32</v>
      </c>
      <c r="AX253" s="12" t="s">
        <v>85</v>
      </c>
      <c r="AY253" s="166" t="s">
        <v>122</v>
      </c>
    </row>
    <row r="254" spans="1:65" s="11" customFormat="1" ht="22.9" customHeight="1">
      <c r="B254" s="129"/>
      <c r="D254" s="130" t="s">
        <v>76</v>
      </c>
      <c r="E254" s="140" t="s">
        <v>395</v>
      </c>
      <c r="F254" s="140" t="s">
        <v>396</v>
      </c>
      <c r="I254" s="132"/>
      <c r="J254" s="141">
        <f>BK254</f>
        <v>201615.35999999996</v>
      </c>
      <c r="L254" s="129"/>
      <c r="M254" s="134"/>
      <c r="N254" s="135"/>
      <c r="O254" s="135"/>
      <c r="P254" s="136">
        <f>SUM(P255:P330)</f>
        <v>0</v>
      </c>
      <c r="Q254" s="135"/>
      <c r="R254" s="136">
        <f>SUM(R255:R330)</f>
        <v>0</v>
      </c>
      <c r="S254" s="135"/>
      <c r="T254" s="137">
        <f>SUM(T255:T330)</f>
        <v>121.18378500000003</v>
      </c>
      <c r="AR254" s="130" t="s">
        <v>85</v>
      </c>
      <c r="AT254" s="138" t="s">
        <v>76</v>
      </c>
      <c r="AU254" s="138" t="s">
        <v>85</v>
      </c>
      <c r="AY254" s="130" t="s">
        <v>122</v>
      </c>
      <c r="BK254" s="139">
        <f>SUM(BK255:BK330)</f>
        <v>201615.35999999996</v>
      </c>
    </row>
    <row r="255" spans="1:65" s="1" customFormat="1" ht="14.45" customHeight="1">
      <c r="A255" s="31"/>
      <c r="B255" s="142"/>
      <c r="C255" s="143" t="s">
        <v>397</v>
      </c>
      <c r="D255" s="143" t="s">
        <v>125</v>
      </c>
      <c r="E255" s="144" t="s">
        <v>398</v>
      </c>
      <c r="F255" s="145" t="s">
        <v>399</v>
      </c>
      <c r="G255" s="146" t="s">
        <v>208</v>
      </c>
      <c r="H255" s="147">
        <v>1.5349999999999999</v>
      </c>
      <c r="I255" s="148">
        <v>2778.88</v>
      </c>
      <c r="J255" s="149">
        <f>ROUND(I255*H255,2)</f>
        <v>4265.58</v>
      </c>
      <c r="K255" s="145" t="s">
        <v>129</v>
      </c>
      <c r="L255" s="32"/>
      <c r="M255" s="150" t="s">
        <v>1</v>
      </c>
      <c r="N255" s="151" t="s">
        <v>42</v>
      </c>
      <c r="O255" s="57"/>
      <c r="P255" s="152">
        <f>O255*H255</f>
        <v>0</v>
      </c>
      <c r="Q255" s="152">
        <v>0</v>
      </c>
      <c r="R255" s="152">
        <f>Q255*H255</f>
        <v>0</v>
      </c>
      <c r="S255" s="152">
        <v>2</v>
      </c>
      <c r="T255" s="153">
        <f>S255*H255</f>
        <v>3.07</v>
      </c>
      <c r="U255" s="31"/>
      <c r="V255" s="31"/>
      <c r="W255" s="31"/>
      <c r="X255" s="31"/>
      <c r="Y255" s="31"/>
      <c r="Z255" s="31"/>
      <c r="AA255" s="31"/>
      <c r="AB255" s="31"/>
      <c r="AC255" s="31"/>
      <c r="AD255" s="31"/>
      <c r="AE255" s="31"/>
      <c r="AR255" s="154" t="s">
        <v>141</v>
      </c>
      <c r="AT255" s="154" t="s">
        <v>125</v>
      </c>
      <c r="AU255" s="154" t="s">
        <v>87</v>
      </c>
      <c r="AY255" s="16" t="s">
        <v>122</v>
      </c>
      <c r="BE255" s="155">
        <f>IF(N255="základní",J255,0)</f>
        <v>4265.58</v>
      </c>
      <c r="BF255" s="155">
        <f>IF(N255="snížená",J255,0)</f>
        <v>0</v>
      </c>
      <c r="BG255" s="155">
        <f>IF(N255="zákl. přenesená",J255,0)</f>
        <v>0</v>
      </c>
      <c r="BH255" s="155">
        <f>IF(N255="sníž. přenesená",J255,0)</f>
        <v>0</v>
      </c>
      <c r="BI255" s="155">
        <f>IF(N255="nulová",J255,0)</f>
        <v>0</v>
      </c>
      <c r="BJ255" s="16" t="s">
        <v>85</v>
      </c>
      <c r="BK255" s="155">
        <f>ROUND(I255*H255,2)</f>
        <v>4265.58</v>
      </c>
      <c r="BL255" s="16" t="s">
        <v>141</v>
      </c>
      <c r="BM255" s="154" t="s">
        <v>400</v>
      </c>
    </row>
    <row r="256" spans="1:65" s="12" customFormat="1" ht="22.5">
      <c r="B256" s="165"/>
      <c r="D256" s="156" t="s">
        <v>210</v>
      </c>
      <c r="E256" s="166" t="s">
        <v>1</v>
      </c>
      <c r="F256" s="167" t="s">
        <v>401</v>
      </c>
      <c r="H256" s="168">
        <v>1.5349999999999999</v>
      </c>
      <c r="I256" s="169"/>
      <c r="L256" s="165"/>
      <c r="M256" s="170"/>
      <c r="N256" s="171"/>
      <c r="O256" s="171"/>
      <c r="P256" s="171"/>
      <c r="Q256" s="171"/>
      <c r="R256" s="171"/>
      <c r="S256" s="171"/>
      <c r="T256" s="172"/>
      <c r="AT256" s="166" t="s">
        <v>210</v>
      </c>
      <c r="AU256" s="166" t="s">
        <v>87</v>
      </c>
      <c r="AV256" s="12" t="s">
        <v>87</v>
      </c>
      <c r="AW256" s="12" t="s">
        <v>32</v>
      </c>
      <c r="AX256" s="12" t="s">
        <v>85</v>
      </c>
      <c r="AY256" s="166" t="s">
        <v>122</v>
      </c>
    </row>
    <row r="257" spans="1:65" s="1" customFormat="1" ht="14.45" customHeight="1">
      <c r="A257" s="31"/>
      <c r="B257" s="142"/>
      <c r="C257" s="143" t="s">
        <v>402</v>
      </c>
      <c r="D257" s="143" t="s">
        <v>125</v>
      </c>
      <c r="E257" s="144" t="s">
        <v>403</v>
      </c>
      <c r="F257" s="145" t="s">
        <v>404</v>
      </c>
      <c r="G257" s="146" t="s">
        <v>222</v>
      </c>
      <c r="H257" s="147">
        <v>99.099000000000004</v>
      </c>
      <c r="I257" s="148">
        <v>118.13</v>
      </c>
      <c r="J257" s="149">
        <f>ROUND(I257*H257,2)</f>
        <v>11706.56</v>
      </c>
      <c r="K257" s="145" t="s">
        <v>129</v>
      </c>
      <c r="L257" s="32"/>
      <c r="M257" s="150" t="s">
        <v>1</v>
      </c>
      <c r="N257" s="151" t="s">
        <v>42</v>
      </c>
      <c r="O257" s="57"/>
      <c r="P257" s="152">
        <f>O257*H257</f>
        <v>0</v>
      </c>
      <c r="Q257" s="152">
        <v>0</v>
      </c>
      <c r="R257" s="152">
        <f>Q257*H257</f>
        <v>0</v>
      </c>
      <c r="S257" s="152">
        <v>0.26100000000000001</v>
      </c>
      <c r="T257" s="153">
        <f>S257*H257</f>
        <v>25.864839000000003</v>
      </c>
      <c r="U257" s="31"/>
      <c r="V257" s="31"/>
      <c r="W257" s="31"/>
      <c r="X257" s="31"/>
      <c r="Y257" s="31"/>
      <c r="Z257" s="31"/>
      <c r="AA257" s="31"/>
      <c r="AB257" s="31"/>
      <c r="AC257" s="31"/>
      <c r="AD257" s="31"/>
      <c r="AE257" s="31"/>
      <c r="AR257" s="154" t="s">
        <v>141</v>
      </c>
      <c r="AT257" s="154" t="s">
        <v>125</v>
      </c>
      <c r="AU257" s="154" t="s">
        <v>87</v>
      </c>
      <c r="AY257" s="16" t="s">
        <v>122</v>
      </c>
      <c r="BE257" s="155">
        <f>IF(N257="základní",J257,0)</f>
        <v>11706.56</v>
      </c>
      <c r="BF257" s="155">
        <f>IF(N257="snížená",J257,0)</f>
        <v>0</v>
      </c>
      <c r="BG257" s="155">
        <f>IF(N257="zákl. přenesená",J257,0)</f>
        <v>0</v>
      </c>
      <c r="BH257" s="155">
        <f>IF(N257="sníž. přenesená",J257,0)</f>
        <v>0</v>
      </c>
      <c r="BI257" s="155">
        <f>IF(N257="nulová",J257,0)</f>
        <v>0</v>
      </c>
      <c r="BJ257" s="16" t="s">
        <v>85</v>
      </c>
      <c r="BK257" s="155">
        <f>ROUND(I257*H257,2)</f>
        <v>11706.56</v>
      </c>
      <c r="BL257" s="16" t="s">
        <v>141</v>
      </c>
      <c r="BM257" s="154" t="s">
        <v>405</v>
      </c>
    </row>
    <row r="258" spans="1:65" s="1" customFormat="1" ht="19.5">
      <c r="A258" s="31"/>
      <c r="B258" s="32"/>
      <c r="C258" s="31"/>
      <c r="D258" s="156" t="s">
        <v>135</v>
      </c>
      <c r="E258" s="31"/>
      <c r="F258" s="157" t="s">
        <v>406</v>
      </c>
      <c r="G258" s="31"/>
      <c r="H258" s="31"/>
      <c r="I258" s="158"/>
      <c r="J258" s="31"/>
      <c r="K258" s="31"/>
      <c r="L258" s="32"/>
      <c r="M258" s="159"/>
      <c r="N258" s="160"/>
      <c r="O258" s="57"/>
      <c r="P258" s="57"/>
      <c r="Q258" s="57"/>
      <c r="R258" s="57"/>
      <c r="S258" s="57"/>
      <c r="T258" s="58"/>
      <c r="U258" s="31"/>
      <c r="V258" s="31"/>
      <c r="W258" s="31"/>
      <c r="X258" s="31"/>
      <c r="Y258" s="31"/>
      <c r="Z258" s="31"/>
      <c r="AA258" s="31"/>
      <c r="AB258" s="31"/>
      <c r="AC258" s="31"/>
      <c r="AD258" s="31"/>
      <c r="AE258" s="31"/>
      <c r="AT258" s="16" t="s">
        <v>135</v>
      </c>
      <c r="AU258" s="16" t="s">
        <v>87</v>
      </c>
    </row>
    <row r="259" spans="1:65" s="12" customFormat="1">
      <c r="B259" s="165"/>
      <c r="D259" s="156" t="s">
        <v>210</v>
      </c>
      <c r="E259" s="166" t="s">
        <v>1</v>
      </c>
      <c r="F259" s="167" t="s">
        <v>407</v>
      </c>
      <c r="H259" s="168">
        <v>48.304000000000002</v>
      </c>
      <c r="I259" s="169"/>
      <c r="L259" s="165"/>
      <c r="M259" s="170"/>
      <c r="N259" s="171"/>
      <c r="O259" s="171"/>
      <c r="P259" s="171"/>
      <c r="Q259" s="171"/>
      <c r="R259" s="171"/>
      <c r="S259" s="171"/>
      <c r="T259" s="172"/>
      <c r="AT259" s="166" t="s">
        <v>210</v>
      </c>
      <c r="AU259" s="166" t="s">
        <v>87</v>
      </c>
      <c r="AV259" s="12" t="s">
        <v>87</v>
      </c>
      <c r="AW259" s="12" t="s">
        <v>32</v>
      </c>
      <c r="AX259" s="12" t="s">
        <v>77</v>
      </c>
      <c r="AY259" s="166" t="s">
        <v>122</v>
      </c>
    </row>
    <row r="260" spans="1:65" s="12" customFormat="1">
      <c r="B260" s="165"/>
      <c r="D260" s="156" t="s">
        <v>210</v>
      </c>
      <c r="E260" s="166" t="s">
        <v>1</v>
      </c>
      <c r="F260" s="167" t="s">
        <v>408</v>
      </c>
      <c r="H260" s="168">
        <v>7</v>
      </c>
      <c r="I260" s="169"/>
      <c r="L260" s="165"/>
      <c r="M260" s="170"/>
      <c r="N260" s="171"/>
      <c r="O260" s="171"/>
      <c r="P260" s="171"/>
      <c r="Q260" s="171"/>
      <c r="R260" s="171"/>
      <c r="S260" s="171"/>
      <c r="T260" s="172"/>
      <c r="AT260" s="166" t="s">
        <v>210</v>
      </c>
      <c r="AU260" s="166" t="s">
        <v>87</v>
      </c>
      <c r="AV260" s="12" t="s">
        <v>87</v>
      </c>
      <c r="AW260" s="12" t="s">
        <v>32</v>
      </c>
      <c r="AX260" s="12" t="s">
        <v>77</v>
      </c>
      <c r="AY260" s="166" t="s">
        <v>122</v>
      </c>
    </row>
    <row r="261" spans="1:65" s="12" customFormat="1">
      <c r="B261" s="165"/>
      <c r="D261" s="156" t="s">
        <v>210</v>
      </c>
      <c r="E261" s="166" t="s">
        <v>1</v>
      </c>
      <c r="F261" s="167" t="s">
        <v>248</v>
      </c>
      <c r="H261" s="168">
        <v>16.995000000000001</v>
      </c>
      <c r="I261" s="169"/>
      <c r="L261" s="165"/>
      <c r="M261" s="170"/>
      <c r="N261" s="171"/>
      <c r="O261" s="171"/>
      <c r="P261" s="171"/>
      <c r="Q261" s="171"/>
      <c r="R261" s="171"/>
      <c r="S261" s="171"/>
      <c r="T261" s="172"/>
      <c r="AT261" s="166" t="s">
        <v>210</v>
      </c>
      <c r="AU261" s="166" t="s">
        <v>87</v>
      </c>
      <c r="AV261" s="12" t="s">
        <v>87</v>
      </c>
      <c r="AW261" s="12" t="s">
        <v>32</v>
      </c>
      <c r="AX261" s="12" t="s">
        <v>77</v>
      </c>
      <c r="AY261" s="166" t="s">
        <v>122</v>
      </c>
    </row>
    <row r="262" spans="1:65" s="12" customFormat="1">
      <c r="B262" s="165"/>
      <c r="D262" s="156" t="s">
        <v>210</v>
      </c>
      <c r="E262" s="166" t="s">
        <v>1</v>
      </c>
      <c r="F262" s="167" t="s">
        <v>249</v>
      </c>
      <c r="H262" s="168">
        <v>19.8</v>
      </c>
      <c r="I262" s="169"/>
      <c r="L262" s="165"/>
      <c r="M262" s="170"/>
      <c r="N262" s="171"/>
      <c r="O262" s="171"/>
      <c r="P262" s="171"/>
      <c r="Q262" s="171"/>
      <c r="R262" s="171"/>
      <c r="S262" s="171"/>
      <c r="T262" s="172"/>
      <c r="AT262" s="166" t="s">
        <v>210</v>
      </c>
      <c r="AU262" s="166" t="s">
        <v>87</v>
      </c>
      <c r="AV262" s="12" t="s">
        <v>87</v>
      </c>
      <c r="AW262" s="12" t="s">
        <v>32</v>
      </c>
      <c r="AX262" s="12" t="s">
        <v>77</v>
      </c>
      <c r="AY262" s="166" t="s">
        <v>122</v>
      </c>
    </row>
    <row r="263" spans="1:65" s="12" customFormat="1">
      <c r="B263" s="165"/>
      <c r="D263" s="156" t="s">
        <v>210</v>
      </c>
      <c r="E263" s="166" t="s">
        <v>1</v>
      </c>
      <c r="F263" s="167" t="s">
        <v>409</v>
      </c>
      <c r="H263" s="168">
        <v>7</v>
      </c>
      <c r="I263" s="169"/>
      <c r="L263" s="165"/>
      <c r="M263" s="170"/>
      <c r="N263" s="171"/>
      <c r="O263" s="171"/>
      <c r="P263" s="171"/>
      <c r="Q263" s="171"/>
      <c r="R263" s="171"/>
      <c r="S263" s="171"/>
      <c r="T263" s="172"/>
      <c r="AT263" s="166" t="s">
        <v>210</v>
      </c>
      <c r="AU263" s="166" t="s">
        <v>87</v>
      </c>
      <c r="AV263" s="12" t="s">
        <v>87</v>
      </c>
      <c r="AW263" s="12" t="s">
        <v>32</v>
      </c>
      <c r="AX263" s="12" t="s">
        <v>77</v>
      </c>
      <c r="AY263" s="166" t="s">
        <v>122</v>
      </c>
    </row>
    <row r="264" spans="1:65" s="13" customFormat="1">
      <c r="B264" s="173"/>
      <c r="D264" s="156" t="s">
        <v>210</v>
      </c>
      <c r="E264" s="174" t="s">
        <v>1</v>
      </c>
      <c r="F264" s="175" t="s">
        <v>237</v>
      </c>
      <c r="H264" s="176">
        <v>99.099000000000004</v>
      </c>
      <c r="I264" s="177"/>
      <c r="L264" s="173"/>
      <c r="M264" s="178"/>
      <c r="N264" s="179"/>
      <c r="O264" s="179"/>
      <c r="P264" s="179"/>
      <c r="Q264" s="179"/>
      <c r="R264" s="179"/>
      <c r="S264" s="179"/>
      <c r="T264" s="180"/>
      <c r="AT264" s="174" t="s">
        <v>210</v>
      </c>
      <c r="AU264" s="174" t="s">
        <v>87</v>
      </c>
      <c r="AV264" s="13" t="s">
        <v>141</v>
      </c>
      <c r="AW264" s="13" t="s">
        <v>32</v>
      </c>
      <c r="AX264" s="13" t="s">
        <v>85</v>
      </c>
      <c r="AY264" s="174" t="s">
        <v>122</v>
      </c>
    </row>
    <row r="265" spans="1:65" s="1" customFormat="1" ht="24.2" customHeight="1">
      <c r="A265" s="31"/>
      <c r="B265" s="142"/>
      <c r="C265" s="143" t="s">
        <v>410</v>
      </c>
      <c r="D265" s="143" t="s">
        <v>125</v>
      </c>
      <c r="E265" s="144" t="s">
        <v>411</v>
      </c>
      <c r="F265" s="145" t="s">
        <v>412</v>
      </c>
      <c r="G265" s="146" t="s">
        <v>222</v>
      </c>
      <c r="H265" s="147">
        <v>301.89999999999998</v>
      </c>
      <c r="I265" s="148">
        <v>126.46</v>
      </c>
      <c r="J265" s="149">
        <f>ROUND(I265*H265,2)</f>
        <v>38178.269999999997</v>
      </c>
      <c r="K265" s="145" t="s">
        <v>129</v>
      </c>
      <c r="L265" s="32"/>
      <c r="M265" s="150" t="s">
        <v>1</v>
      </c>
      <c r="N265" s="151" t="s">
        <v>42</v>
      </c>
      <c r="O265" s="57"/>
      <c r="P265" s="152">
        <f>O265*H265</f>
        <v>0</v>
      </c>
      <c r="Q265" s="152">
        <v>0</v>
      </c>
      <c r="R265" s="152">
        <f>Q265*H265</f>
        <v>0</v>
      </c>
      <c r="S265" s="152">
        <v>0.09</v>
      </c>
      <c r="T265" s="153">
        <f>S265*H265</f>
        <v>27.170999999999996</v>
      </c>
      <c r="U265" s="31"/>
      <c r="V265" s="31"/>
      <c r="W265" s="31"/>
      <c r="X265" s="31"/>
      <c r="Y265" s="31"/>
      <c r="Z265" s="31"/>
      <c r="AA265" s="31"/>
      <c r="AB265" s="31"/>
      <c r="AC265" s="31"/>
      <c r="AD265" s="31"/>
      <c r="AE265" s="31"/>
      <c r="AR265" s="154" t="s">
        <v>141</v>
      </c>
      <c r="AT265" s="154" t="s">
        <v>125</v>
      </c>
      <c r="AU265" s="154" t="s">
        <v>87</v>
      </c>
      <c r="AY265" s="16" t="s">
        <v>122</v>
      </c>
      <c r="BE265" s="155">
        <f>IF(N265="základní",J265,0)</f>
        <v>38178.269999999997</v>
      </c>
      <c r="BF265" s="155">
        <f>IF(N265="snížená",J265,0)</f>
        <v>0</v>
      </c>
      <c r="BG265" s="155">
        <f>IF(N265="zákl. přenesená",J265,0)</f>
        <v>0</v>
      </c>
      <c r="BH265" s="155">
        <f>IF(N265="sníž. přenesená",J265,0)</f>
        <v>0</v>
      </c>
      <c r="BI265" s="155">
        <f>IF(N265="nulová",J265,0)</f>
        <v>0</v>
      </c>
      <c r="BJ265" s="16" t="s">
        <v>85</v>
      </c>
      <c r="BK265" s="155">
        <f>ROUND(I265*H265,2)</f>
        <v>38178.269999999997</v>
      </c>
      <c r="BL265" s="16" t="s">
        <v>141</v>
      </c>
      <c r="BM265" s="154" t="s">
        <v>413</v>
      </c>
    </row>
    <row r="266" spans="1:65" s="12" customFormat="1">
      <c r="B266" s="165"/>
      <c r="D266" s="156" t="s">
        <v>210</v>
      </c>
      <c r="E266" s="166" t="s">
        <v>1</v>
      </c>
      <c r="F266" s="167" t="s">
        <v>414</v>
      </c>
      <c r="H266" s="168">
        <v>271.7</v>
      </c>
      <c r="I266" s="169"/>
      <c r="L266" s="165"/>
      <c r="M266" s="170"/>
      <c r="N266" s="171"/>
      <c r="O266" s="171"/>
      <c r="P266" s="171"/>
      <c r="Q266" s="171"/>
      <c r="R266" s="171"/>
      <c r="S266" s="171"/>
      <c r="T266" s="172"/>
      <c r="AT266" s="166" t="s">
        <v>210</v>
      </c>
      <c r="AU266" s="166" t="s">
        <v>87</v>
      </c>
      <c r="AV266" s="12" t="s">
        <v>87</v>
      </c>
      <c r="AW266" s="12" t="s">
        <v>32</v>
      </c>
      <c r="AX266" s="12" t="s">
        <v>77</v>
      </c>
      <c r="AY266" s="166" t="s">
        <v>122</v>
      </c>
    </row>
    <row r="267" spans="1:65" s="12" customFormat="1">
      <c r="B267" s="165"/>
      <c r="D267" s="156" t="s">
        <v>210</v>
      </c>
      <c r="E267" s="166" t="s">
        <v>1</v>
      </c>
      <c r="F267" s="167" t="s">
        <v>415</v>
      </c>
      <c r="H267" s="168">
        <v>27.2</v>
      </c>
      <c r="I267" s="169"/>
      <c r="L267" s="165"/>
      <c r="M267" s="170"/>
      <c r="N267" s="171"/>
      <c r="O267" s="171"/>
      <c r="P267" s="171"/>
      <c r="Q267" s="171"/>
      <c r="R267" s="171"/>
      <c r="S267" s="171"/>
      <c r="T267" s="172"/>
      <c r="AT267" s="166" t="s">
        <v>210</v>
      </c>
      <c r="AU267" s="166" t="s">
        <v>87</v>
      </c>
      <c r="AV267" s="12" t="s">
        <v>87</v>
      </c>
      <c r="AW267" s="12" t="s">
        <v>32</v>
      </c>
      <c r="AX267" s="12" t="s">
        <v>77</v>
      </c>
      <c r="AY267" s="166" t="s">
        <v>122</v>
      </c>
    </row>
    <row r="268" spans="1:65" s="12" customFormat="1">
      <c r="B268" s="165"/>
      <c r="D268" s="156" t="s">
        <v>210</v>
      </c>
      <c r="E268" s="166" t="s">
        <v>1</v>
      </c>
      <c r="F268" s="167" t="s">
        <v>416</v>
      </c>
      <c r="H268" s="168">
        <v>3</v>
      </c>
      <c r="I268" s="169"/>
      <c r="L268" s="165"/>
      <c r="M268" s="170"/>
      <c r="N268" s="171"/>
      <c r="O268" s="171"/>
      <c r="P268" s="171"/>
      <c r="Q268" s="171"/>
      <c r="R268" s="171"/>
      <c r="S268" s="171"/>
      <c r="T268" s="172"/>
      <c r="AT268" s="166" t="s">
        <v>210</v>
      </c>
      <c r="AU268" s="166" t="s">
        <v>87</v>
      </c>
      <c r="AV268" s="12" t="s">
        <v>87</v>
      </c>
      <c r="AW268" s="12" t="s">
        <v>32</v>
      </c>
      <c r="AX268" s="12" t="s">
        <v>77</v>
      </c>
      <c r="AY268" s="166" t="s">
        <v>122</v>
      </c>
    </row>
    <row r="269" spans="1:65" s="13" customFormat="1">
      <c r="B269" s="173"/>
      <c r="D269" s="156" t="s">
        <v>210</v>
      </c>
      <c r="E269" s="174" t="s">
        <v>1</v>
      </c>
      <c r="F269" s="175" t="s">
        <v>237</v>
      </c>
      <c r="H269" s="176">
        <v>301.89999999999998</v>
      </c>
      <c r="I269" s="177"/>
      <c r="L269" s="173"/>
      <c r="M269" s="178"/>
      <c r="N269" s="179"/>
      <c r="O269" s="179"/>
      <c r="P269" s="179"/>
      <c r="Q269" s="179"/>
      <c r="R269" s="179"/>
      <c r="S269" s="179"/>
      <c r="T269" s="180"/>
      <c r="AT269" s="174" t="s">
        <v>210</v>
      </c>
      <c r="AU269" s="174" t="s">
        <v>87</v>
      </c>
      <c r="AV269" s="13" t="s">
        <v>141</v>
      </c>
      <c r="AW269" s="13" t="s">
        <v>32</v>
      </c>
      <c r="AX269" s="13" t="s">
        <v>85</v>
      </c>
      <c r="AY269" s="174" t="s">
        <v>122</v>
      </c>
    </row>
    <row r="270" spans="1:65" s="1" customFormat="1" ht="24.2" customHeight="1">
      <c r="A270" s="31"/>
      <c r="B270" s="142"/>
      <c r="C270" s="143" t="s">
        <v>417</v>
      </c>
      <c r="D270" s="143" t="s">
        <v>125</v>
      </c>
      <c r="E270" s="144" t="s">
        <v>418</v>
      </c>
      <c r="F270" s="145" t="s">
        <v>419</v>
      </c>
      <c r="G270" s="146" t="s">
        <v>222</v>
      </c>
      <c r="H270" s="147">
        <v>301.89999999999998</v>
      </c>
      <c r="I270" s="148">
        <v>70.14</v>
      </c>
      <c r="J270" s="149">
        <f>ROUND(I270*H270,2)</f>
        <v>21175.27</v>
      </c>
      <c r="K270" s="145" t="s">
        <v>129</v>
      </c>
      <c r="L270" s="32"/>
      <c r="M270" s="150" t="s">
        <v>1</v>
      </c>
      <c r="N270" s="151" t="s">
        <v>42</v>
      </c>
      <c r="O270" s="57"/>
      <c r="P270" s="152">
        <f>O270*H270</f>
        <v>0</v>
      </c>
      <c r="Q270" s="152">
        <v>0</v>
      </c>
      <c r="R270" s="152">
        <f>Q270*H270</f>
        <v>0</v>
      </c>
      <c r="S270" s="152">
        <v>3.5000000000000003E-2</v>
      </c>
      <c r="T270" s="153">
        <f>S270*H270</f>
        <v>10.5665</v>
      </c>
      <c r="U270" s="31"/>
      <c r="V270" s="31"/>
      <c r="W270" s="31"/>
      <c r="X270" s="31"/>
      <c r="Y270" s="31"/>
      <c r="Z270" s="31"/>
      <c r="AA270" s="31"/>
      <c r="AB270" s="31"/>
      <c r="AC270" s="31"/>
      <c r="AD270" s="31"/>
      <c r="AE270" s="31"/>
      <c r="AR270" s="154" t="s">
        <v>141</v>
      </c>
      <c r="AT270" s="154" t="s">
        <v>125</v>
      </c>
      <c r="AU270" s="154" t="s">
        <v>87</v>
      </c>
      <c r="AY270" s="16" t="s">
        <v>122</v>
      </c>
      <c r="BE270" s="155">
        <f>IF(N270="základní",J270,0)</f>
        <v>21175.27</v>
      </c>
      <c r="BF270" s="155">
        <f>IF(N270="snížená",J270,0)</f>
        <v>0</v>
      </c>
      <c r="BG270" s="155">
        <f>IF(N270="zákl. přenesená",J270,0)</f>
        <v>0</v>
      </c>
      <c r="BH270" s="155">
        <f>IF(N270="sníž. přenesená",J270,0)</f>
        <v>0</v>
      </c>
      <c r="BI270" s="155">
        <f>IF(N270="nulová",J270,0)</f>
        <v>0</v>
      </c>
      <c r="BJ270" s="16" t="s">
        <v>85</v>
      </c>
      <c r="BK270" s="155">
        <f>ROUND(I270*H270,2)</f>
        <v>21175.27</v>
      </c>
      <c r="BL270" s="16" t="s">
        <v>141</v>
      </c>
      <c r="BM270" s="154" t="s">
        <v>420</v>
      </c>
    </row>
    <row r="271" spans="1:65" s="12" customFormat="1">
      <c r="B271" s="165"/>
      <c r="D271" s="156" t="s">
        <v>210</v>
      </c>
      <c r="E271" s="166" t="s">
        <v>1</v>
      </c>
      <c r="F271" s="167" t="s">
        <v>414</v>
      </c>
      <c r="H271" s="168">
        <v>271.7</v>
      </c>
      <c r="I271" s="169"/>
      <c r="L271" s="165"/>
      <c r="M271" s="170"/>
      <c r="N271" s="171"/>
      <c r="O271" s="171"/>
      <c r="P271" s="171"/>
      <c r="Q271" s="171"/>
      <c r="R271" s="171"/>
      <c r="S271" s="171"/>
      <c r="T271" s="172"/>
      <c r="AT271" s="166" t="s">
        <v>210</v>
      </c>
      <c r="AU271" s="166" t="s">
        <v>87</v>
      </c>
      <c r="AV271" s="12" t="s">
        <v>87</v>
      </c>
      <c r="AW271" s="12" t="s">
        <v>32</v>
      </c>
      <c r="AX271" s="12" t="s">
        <v>77</v>
      </c>
      <c r="AY271" s="166" t="s">
        <v>122</v>
      </c>
    </row>
    <row r="272" spans="1:65" s="12" customFormat="1">
      <c r="B272" s="165"/>
      <c r="D272" s="156" t="s">
        <v>210</v>
      </c>
      <c r="E272" s="166" t="s">
        <v>1</v>
      </c>
      <c r="F272" s="167" t="s">
        <v>415</v>
      </c>
      <c r="H272" s="168">
        <v>27.2</v>
      </c>
      <c r="I272" s="169"/>
      <c r="L272" s="165"/>
      <c r="M272" s="170"/>
      <c r="N272" s="171"/>
      <c r="O272" s="171"/>
      <c r="P272" s="171"/>
      <c r="Q272" s="171"/>
      <c r="R272" s="171"/>
      <c r="S272" s="171"/>
      <c r="T272" s="172"/>
      <c r="AT272" s="166" t="s">
        <v>210</v>
      </c>
      <c r="AU272" s="166" t="s">
        <v>87</v>
      </c>
      <c r="AV272" s="12" t="s">
        <v>87</v>
      </c>
      <c r="AW272" s="12" t="s">
        <v>32</v>
      </c>
      <c r="AX272" s="12" t="s">
        <v>77</v>
      </c>
      <c r="AY272" s="166" t="s">
        <v>122</v>
      </c>
    </row>
    <row r="273" spans="1:65" s="12" customFormat="1">
      <c r="B273" s="165"/>
      <c r="D273" s="156" t="s">
        <v>210</v>
      </c>
      <c r="E273" s="166" t="s">
        <v>1</v>
      </c>
      <c r="F273" s="167" t="s">
        <v>416</v>
      </c>
      <c r="H273" s="168">
        <v>3</v>
      </c>
      <c r="I273" s="169"/>
      <c r="L273" s="165"/>
      <c r="M273" s="170"/>
      <c r="N273" s="171"/>
      <c r="O273" s="171"/>
      <c r="P273" s="171"/>
      <c r="Q273" s="171"/>
      <c r="R273" s="171"/>
      <c r="S273" s="171"/>
      <c r="T273" s="172"/>
      <c r="AT273" s="166" t="s">
        <v>210</v>
      </c>
      <c r="AU273" s="166" t="s">
        <v>87</v>
      </c>
      <c r="AV273" s="12" t="s">
        <v>87</v>
      </c>
      <c r="AW273" s="12" t="s">
        <v>32</v>
      </c>
      <c r="AX273" s="12" t="s">
        <v>77</v>
      </c>
      <c r="AY273" s="166" t="s">
        <v>122</v>
      </c>
    </row>
    <row r="274" spans="1:65" s="13" customFormat="1">
      <c r="B274" s="173"/>
      <c r="D274" s="156" t="s">
        <v>210</v>
      </c>
      <c r="E274" s="174" t="s">
        <v>1</v>
      </c>
      <c r="F274" s="175" t="s">
        <v>237</v>
      </c>
      <c r="H274" s="176">
        <v>301.89999999999998</v>
      </c>
      <c r="I274" s="177"/>
      <c r="L274" s="173"/>
      <c r="M274" s="178"/>
      <c r="N274" s="179"/>
      <c r="O274" s="179"/>
      <c r="P274" s="179"/>
      <c r="Q274" s="179"/>
      <c r="R274" s="179"/>
      <c r="S274" s="179"/>
      <c r="T274" s="180"/>
      <c r="AT274" s="174" t="s">
        <v>210</v>
      </c>
      <c r="AU274" s="174" t="s">
        <v>87</v>
      </c>
      <c r="AV274" s="13" t="s">
        <v>141</v>
      </c>
      <c r="AW274" s="13" t="s">
        <v>32</v>
      </c>
      <c r="AX274" s="13" t="s">
        <v>85</v>
      </c>
      <c r="AY274" s="174" t="s">
        <v>122</v>
      </c>
    </row>
    <row r="275" spans="1:65" s="1" customFormat="1" ht="14.45" customHeight="1">
      <c r="A275" s="31"/>
      <c r="B275" s="142"/>
      <c r="C275" s="143" t="s">
        <v>421</v>
      </c>
      <c r="D275" s="143" t="s">
        <v>125</v>
      </c>
      <c r="E275" s="144" t="s">
        <v>422</v>
      </c>
      <c r="F275" s="145" t="s">
        <v>423</v>
      </c>
      <c r="G275" s="146" t="s">
        <v>254</v>
      </c>
      <c r="H275" s="147">
        <v>280</v>
      </c>
      <c r="I275" s="148">
        <v>37.29</v>
      </c>
      <c r="J275" s="149">
        <f>ROUND(I275*H275,2)</f>
        <v>10441.200000000001</v>
      </c>
      <c r="K275" s="145" t="s">
        <v>129</v>
      </c>
      <c r="L275" s="32"/>
      <c r="M275" s="150" t="s">
        <v>1</v>
      </c>
      <c r="N275" s="151" t="s">
        <v>42</v>
      </c>
      <c r="O275" s="57"/>
      <c r="P275" s="152">
        <f>O275*H275</f>
        <v>0</v>
      </c>
      <c r="Q275" s="152">
        <v>0</v>
      </c>
      <c r="R275" s="152">
        <f>Q275*H275</f>
        <v>0</v>
      </c>
      <c r="S275" s="152">
        <v>8.9999999999999993E-3</v>
      </c>
      <c r="T275" s="153">
        <f>S275*H275</f>
        <v>2.52</v>
      </c>
      <c r="U275" s="31"/>
      <c r="V275" s="31"/>
      <c r="W275" s="31"/>
      <c r="X275" s="31"/>
      <c r="Y275" s="31"/>
      <c r="Z275" s="31"/>
      <c r="AA275" s="31"/>
      <c r="AB275" s="31"/>
      <c r="AC275" s="31"/>
      <c r="AD275" s="31"/>
      <c r="AE275" s="31"/>
      <c r="AR275" s="154" t="s">
        <v>141</v>
      </c>
      <c r="AT275" s="154" t="s">
        <v>125</v>
      </c>
      <c r="AU275" s="154" t="s">
        <v>87</v>
      </c>
      <c r="AY275" s="16" t="s">
        <v>122</v>
      </c>
      <c r="BE275" s="155">
        <f>IF(N275="základní",J275,0)</f>
        <v>10441.200000000001</v>
      </c>
      <c r="BF275" s="155">
        <f>IF(N275="snížená",J275,0)</f>
        <v>0</v>
      </c>
      <c r="BG275" s="155">
        <f>IF(N275="zákl. přenesená",J275,0)</f>
        <v>0</v>
      </c>
      <c r="BH275" s="155">
        <f>IF(N275="sníž. přenesená",J275,0)</f>
        <v>0</v>
      </c>
      <c r="BI275" s="155">
        <f>IF(N275="nulová",J275,0)</f>
        <v>0</v>
      </c>
      <c r="BJ275" s="16" t="s">
        <v>85</v>
      </c>
      <c r="BK275" s="155">
        <f>ROUND(I275*H275,2)</f>
        <v>10441.200000000001</v>
      </c>
      <c r="BL275" s="16" t="s">
        <v>141</v>
      </c>
      <c r="BM275" s="154" t="s">
        <v>424</v>
      </c>
    </row>
    <row r="276" spans="1:65" s="1" customFormat="1" ht="24.2" customHeight="1">
      <c r="A276" s="31"/>
      <c r="B276" s="142"/>
      <c r="C276" s="143" t="s">
        <v>425</v>
      </c>
      <c r="D276" s="143" t="s">
        <v>125</v>
      </c>
      <c r="E276" s="144" t="s">
        <v>426</v>
      </c>
      <c r="F276" s="145" t="s">
        <v>427</v>
      </c>
      <c r="G276" s="146" t="s">
        <v>222</v>
      </c>
      <c r="H276" s="147">
        <v>1.44</v>
      </c>
      <c r="I276" s="148">
        <v>148.79</v>
      </c>
      <c r="J276" s="149">
        <f>ROUND(I276*H276,2)</f>
        <v>214.26</v>
      </c>
      <c r="K276" s="145" t="s">
        <v>129</v>
      </c>
      <c r="L276" s="32"/>
      <c r="M276" s="150" t="s">
        <v>1</v>
      </c>
      <c r="N276" s="151" t="s">
        <v>42</v>
      </c>
      <c r="O276" s="57"/>
      <c r="P276" s="152">
        <f>O276*H276</f>
        <v>0</v>
      </c>
      <c r="Q276" s="152">
        <v>0</v>
      </c>
      <c r="R276" s="152">
        <f>Q276*H276</f>
        <v>0</v>
      </c>
      <c r="S276" s="152">
        <v>3.1E-2</v>
      </c>
      <c r="T276" s="153">
        <f>S276*H276</f>
        <v>4.4639999999999999E-2</v>
      </c>
      <c r="U276" s="31"/>
      <c r="V276" s="31"/>
      <c r="W276" s="31"/>
      <c r="X276" s="31"/>
      <c r="Y276" s="31"/>
      <c r="Z276" s="31"/>
      <c r="AA276" s="31"/>
      <c r="AB276" s="31"/>
      <c r="AC276" s="31"/>
      <c r="AD276" s="31"/>
      <c r="AE276" s="31"/>
      <c r="AR276" s="154" t="s">
        <v>141</v>
      </c>
      <c r="AT276" s="154" t="s">
        <v>125</v>
      </c>
      <c r="AU276" s="154" t="s">
        <v>87</v>
      </c>
      <c r="AY276" s="16" t="s">
        <v>122</v>
      </c>
      <c r="BE276" s="155">
        <f>IF(N276="základní",J276,0)</f>
        <v>214.26</v>
      </c>
      <c r="BF276" s="155">
        <f>IF(N276="snížená",J276,0)</f>
        <v>0</v>
      </c>
      <c r="BG276" s="155">
        <f>IF(N276="zákl. přenesená",J276,0)</f>
        <v>0</v>
      </c>
      <c r="BH276" s="155">
        <f>IF(N276="sníž. přenesená",J276,0)</f>
        <v>0</v>
      </c>
      <c r="BI276" s="155">
        <f>IF(N276="nulová",J276,0)</f>
        <v>0</v>
      </c>
      <c r="BJ276" s="16" t="s">
        <v>85</v>
      </c>
      <c r="BK276" s="155">
        <f>ROUND(I276*H276,2)</f>
        <v>214.26</v>
      </c>
      <c r="BL276" s="16" t="s">
        <v>141</v>
      </c>
      <c r="BM276" s="154" t="s">
        <v>428</v>
      </c>
    </row>
    <row r="277" spans="1:65" s="12" customFormat="1">
      <c r="B277" s="165"/>
      <c r="D277" s="156" t="s">
        <v>210</v>
      </c>
      <c r="E277" s="166" t="s">
        <v>1</v>
      </c>
      <c r="F277" s="167" t="s">
        <v>429</v>
      </c>
      <c r="H277" s="168">
        <v>1.44</v>
      </c>
      <c r="I277" s="169"/>
      <c r="L277" s="165"/>
      <c r="M277" s="170"/>
      <c r="N277" s="171"/>
      <c r="O277" s="171"/>
      <c r="P277" s="171"/>
      <c r="Q277" s="171"/>
      <c r="R277" s="171"/>
      <c r="S277" s="171"/>
      <c r="T277" s="172"/>
      <c r="AT277" s="166" t="s">
        <v>210</v>
      </c>
      <c r="AU277" s="166" t="s">
        <v>87</v>
      </c>
      <c r="AV277" s="12" t="s">
        <v>87</v>
      </c>
      <c r="AW277" s="12" t="s">
        <v>32</v>
      </c>
      <c r="AX277" s="12" t="s">
        <v>85</v>
      </c>
      <c r="AY277" s="166" t="s">
        <v>122</v>
      </c>
    </row>
    <row r="278" spans="1:65" s="1" customFormat="1" ht="14.45" customHeight="1">
      <c r="A278" s="31"/>
      <c r="B278" s="142"/>
      <c r="C278" s="143" t="s">
        <v>430</v>
      </c>
      <c r="D278" s="143" t="s">
        <v>125</v>
      </c>
      <c r="E278" s="144" t="s">
        <v>431</v>
      </c>
      <c r="F278" s="145" t="s">
        <v>432</v>
      </c>
      <c r="G278" s="146" t="s">
        <v>222</v>
      </c>
      <c r="H278" s="147">
        <v>15</v>
      </c>
      <c r="I278" s="148">
        <v>357.32</v>
      </c>
      <c r="J278" s="149">
        <f>ROUND(I278*H278,2)</f>
        <v>5359.8</v>
      </c>
      <c r="K278" s="145" t="s">
        <v>129</v>
      </c>
      <c r="L278" s="32"/>
      <c r="M278" s="150" t="s">
        <v>1</v>
      </c>
      <c r="N278" s="151" t="s">
        <v>42</v>
      </c>
      <c r="O278" s="57"/>
      <c r="P278" s="152">
        <f>O278*H278</f>
        <v>0</v>
      </c>
      <c r="Q278" s="152">
        <v>0</v>
      </c>
      <c r="R278" s="152">
        <f>Q278*H278</f>
        <v>0</v>
      </c>
      <c r="S278" s="152">
        <v>7.5999999999999998E-2</v>
      </c>
      <c r="T278" s="153">
        <f>S278*H278</f>
        <v>1.1399999999999999</v>
      </c>
      <c r="U278" s="31"/>
      <c r="V278" s="31"/>
      <c r="W278" s="31"/>
      <c r="X278" s="31"/>
      <c r="Y278" s="31"/>
      <c r="Z278" s="31"/>
      <c r="AA278" s="31"/>
      <c r="AB278" s="31"/>
      <c r="AC278" s="31"/>
      <c r="AD278" s="31"/>
      <c r="AE278" s="31"/>
      <c r="AR278" s="154" t="s">
        <v>141</v>
      </c>
      <c r="AT278" s="154" t="s">
        <v>125</v>
      </c>
      <c r="AU278" s="154" t="s">
        <v>87</v>
      </c>
      <c r="AY278" s="16" t="s">
        <v>122</v>
      </c>
      <c r="BE278" s="155">
        <f>IF(N278="základní",J278,0)</f>
        <v>5359.8</v>
      </c>
      <c r="BF278" s="155">
        <f>IF(N278="snížená",J278,0)</f>
        <v>0</v>
      </c>
      <c r="BG278" s="155">
        <f>IF(N278="zákl. přenesená",J278,0)</f>
        <v>0</v>
      </c>
      <c r="BH278" s="155">
        <f>IF(N278="sníž. přenesená",J278,0)</f>
        <v>0</v>
      </c>
      <c r="BI278" s="155">
        <f>IF(N278="nulová",J278,0)</f>
        <v>0</v>
      </c>
      <c r="BJ278" s="16" t="s">
        <v>85</v>
      </c>
      <c r="BK278" s="155">
        <f>ROUND(I278*H278,2)</f>
        <v>5359.8</v>
      </c>
      <c r="BL278" s="16" t="s">
        <v>141</v>
      </c>
      <c r="BM278" s="154" t="s">
        <v>433</v>
      </c>
    </row>
    <row r="279" spans="1:65" s="1" customFormat="1" ht="19.5">
      <c r="A279" s="31"/>
      <c r="B279" s="32"/>
      <c r="C279" s="31"/>
      <c r="D279" s="156" t="s">
        <v>135</v>
      </c>
      <c r="E279" s="31"/>
      <c r="F279" s="157" t="s">
        <v>434</v>
      </c>
      <c r="G279" s="31"/>
      <c r="H279" s="31"/>
      <c r="I279" s="158"/>
      <c r="J279" s="31"/>
      <c r="K279" s="31"/>
      <c r="L279" s="32"/>
      <c r="M279" s="159"/>
      <c r="N279" s="160"/>
      <c r="O279" s="57"/>
      <c r="P279" s="57"/>
      <c r="Q279" s="57"/>
      <c r="R279" s="57"/>
      <c r="S279" s="57"/>
      <c r="T279" s="58"/>
      <c r="U279" s="31"/>
      <c r="V279" s="31"/>
      <c r="W279" s="31"/>
      <c r="X279" s="31"/>
      <c r="Y279" s="31"/>
      <c r="Z279" s="31"/>
      <c r="AA279" s="31"/>
      <c r="AB279" s="31"/>
      <c r="AC279" s="31"/>
      <c r="AD279" s="31"/>
      <c r="AE279" s="31"/>
      <c r="AT279" s="16" t="s">
        <v>135</v>
      </c>
      <c r="AU279" s="16" t="s">
        <v>87</v>
      </c>
    </row>
    <row r="280" spans="1:65" s="12" customFormat="1">
      <c r="B280" s="165"/>
      <c r="D280" s="156" t="s">
        <v>210</v>
      </c>
      <c r="E280" s="166" t="s">
        <v>1</v>
      </c>
      <c r="F280" s="167" t="s">
        <v>435</v>
      </c>
      <c r="H280" s="168">
        <v>3.6</v>
      </c>
      <c r="I280" s="169"/>
      <c r="L280" s="165"/>
      <c r="M280" s="170"/>
      <c r="N280" s="171"/>
      <c r="O280" s="171"/>
      <c r="P280" s="171"/>
      <c r="Q280" s="171"/>
      <c r="R280" s="171"/>
      <c r="S280" s="171"/>
      <c r="T280" s="172"/>
      <c r="AT280" s="166" t="s">
        <v>210</v>
      </c>
      <c r="AU280" s="166" t="s">
        <v>87</v>
      </c>
      <c r="AV280" s="12" t="s">
        <v>87</v>
      </c>
      <c r="AW280" s="12" t="s">
        <v>32</v>
      </c>
      <c r="AX280" s="12" t="s">
        <v>77</v>
      </c>
      <c r="AY280" s="166" t="s">
        <v>122</v>
      </c>
    </row>
    <row r="281" spans="1:65" s="12" customFormat="1">
      <c r="B281" s="165"/>
      <c r="D281" s="156" t="s">
        <v>210</v>
      </c>
      <c r="E281" s="166" t="s">
        <v>1</v>
      </c>
      <c r="F281" s="167" t="s">
        <v>436</v>
      </c>
      <c r="H281" s="168">
        <v>1.8</v>
      </c>
      <c r="I281" s="169"/>
      <c r="L281" s="165"/>
      <c r="M281" s="170"/>
      <c r="N281" s="171"/>
      <c r="O281" s="171"/>
      <c r="P281" s="171"/>
      <c r="Q281" s="171"/>
      <c r="R281" s="171"/>
      <c r="S281" s="171"/>
      <c r="T281" s="172"/>
      <c r="AT281" s="166" t="s">
        <v>210</v>
      </c>
      <c r="AU281" s="166" t="s">
        <v>87</v>
      </c>
      <c r="AV281" s="12" t="s">
        <v>87</v>
      </c>
      <c r="AW281" s="12" t="s">
        <v>32</v>
      </c>
      <c r="AX281" s="12" t="s">
        <v>77</v>
      </c>
      <c r="AY281" s="166" t="s">
        <v>122</v>
      </c>
    </row>
    <row r="282" spans="1:65" s="12" customFormat="1">
      <c r="B282" s="165"/>
      <c r="D282" s="156" t="s">
        <v>210</v>
      </c>
      <c r="E282" s="166" t="s">
        <v>1</v>
      </c>
      <c r="F282" s="167" t="s">
        <v>437</v>
      </c>
      <c r="H282" s="168">
        <v>1.8</v>
      </c>
      <c r="I282" s="169"/>
      <c r="L282" s="165"/>
      <c r="M282" s="170"/>
      <c r="N282" s="171"/>
      <c r="O282" s="171"/>
      <c r="P282" s="171"/>
      <c r="Q282" s="171"/>
      <c r="R282" s="171"/>
      <c r="S282" s="171"/>
      <c r="T282" s="172"/>
      <c r="AT282" s="166" t="s">
        <v>210</v>
      </c>
      <c r="AU282" s="166" t="s">
        <v>87</v>
      </c>
      <c r="AV282" s="12" t="s">
        <v>87</v>
      </c>
      <c r="AW282" s="12" t="s">
        <v>32</v>
      </c>
      <c r="AX282" s="12" t="s">
        <v>77</v>
      </c>
      <c r="AY282" s="166" t="s">
        <v>122</v>
      </c>
    </row>
    <row r="283" spans="1:65" s="12" customFormat="1">
      <c r="B283" s="165"/>
      <c r="D283" s="156" t="s">
        <v>210</v>
      </c>
      <c r="E283" s="166" t="s">
        <v>1</v>
      </c>
      <c r="F283" s="167" t="s">
        <v>438</v>
      </c>
      <c r="H283" s="168">
        <v>1.8</v>
      </c>
      <c r="I283" s="169"/>
      <c r="L283" s="165"/>
      <c r="M283" s="170"/>
      <c r="N283" s="171"/>
      <c r="O283" s="171"/>
      <c r="P283" s="171"/>
      <c r="Q283" s="171"/>
      <c r="R283" s="171"/>
      <c r="S283" s="171"/>
      <c r="T283" s="172"/>
      <c r="AT283" s="166" t="s">
        <v>210</v>
      </c>
      <c r="AU283" s="166" t="s">
        <v>87</v>
      </c>
      <c r="AV283" s="12" t="s">
        <v>87</v>
      </c>
      <c r="AW283" s="12" t="s">
        <v>32</v>
      </c>
      <c r="AX283" s="12" t="s">
        <v>77</v>
      </c>
      <c r="AY283" s="166" t="s">
        <v>122</v>
      </c>
    </row>
    <row r="284" spans="1:65" s="12" customFormat="1">
      <c r="B284" s="165"/>
      <c r="D284" s="156" t="s">
        <v>210</v>
      </c>
      <c r="E284" s="166" t="s">
        <v>1</v>
      </c>
      <c r="F284" s="167" t="s">
        <v>439</v>
      </c>
      <c r="H284" s="168">
        <v>1.2</v>
      </c>
      <c r="I284" s="169"/>
      <c r="L284" s="165"/>
      <c r="M284" s="170"/>
      <c r="N284" s="171"/>
      <c r="O284" s="171"/>
      <c r="P284" s="171"/>
      <c r="Q284" s="171"/>
      <c r="R284" s="171"/>
      <c r="S284" s="171"/>
      <c r="T284" s="172"/>
      <c r="AT284" s="166" t="s">
        <v>210</v>
      </c>
      <c r="AU284" s="166" t="s">
        <v>87</v>
      </c>
      <c r="AV284" s="12" t="s">
        <v>87</v>
      </c>
      <c r="AW284" s="12" t="s">
        <v>32</v>
      </c>
      <c r="AX284" s="12" t="s">
        <v>77</v>
      </c>
      <c r="AY284" s="166" t="s">
        <v>122</v>
      </c>
    </row>
    <row r="285" spans="1:65" s="12" customFormat="1">
      <c r="B285" s="165"/>
      <c r="D285" s="156" t="s">
        <v>210</v>
      </c>
      <c r="E285" s="166" t="s">
        <v>1</v>
      </c>
      <c r="F285" s="167" t="s">
        <v>440</v>
      </c>
      <c r="H285" s="168">
        <v>2.4</v>
      </c>
      <c r="I285" s="169"/>
      <c r="L285" s="165"/>
      <c r="M285" s="170"/>
      <c r="N285" s="171"/>
      <c r="O285" s="171"/>
      <c r="P285" s="171"/>
      <c r="Q285" s="171"/>
      <c r="R285" s="171"/>
      <c r="S285" s="171"/>
      <c r="T285" s="172"/>
      <c r="AT285" s="166" t="s">
        <v>210</v>
      </c>
      <c r="AU285" s="166" t="s">
        <v>87</v>
      </c>
      <c r="AV285" s="12" t="s">
        <v>87</v>
      </c>
      <c r="AW285" s="12" t="s">
        <v>32</v>
      </c>
      <c r="AX285" s="12" t="s">
        <v>77</v>
      </c>
      <c r="AY285" s="166" t="s">
        <v>122</v>
      </c>
    </row>
    <row r="286" spans="1:65" s="12" customFormat="1">
      <c r="B286" s="165"/>
      <c r="D286" s="156" t="s">
        <v>210</v>
      </c>
      <c r="E286" s="166" t="s">
        <v>1</v>
      </c>
      <c r="F286" s="167" t="s">
        <v>441</v>
      </c>
      <c r="H286" s="168">
        <v>2.4</v>
      </c>
      <c r="I286" s="169"/>
      <c r="L286" s="165"/>
      <c r="M286" s="170"/>
      <c r="N286" s="171"/>
      <c r="O286" s="171"/>
      <c r="P286" s="171"/>
      <c r="Q286" s="171"/>
      <c r="R286" s="171"/>
      <c r="S286" s="171"/>
      <c r="T286" s="172"/>
      <c r="AT286" s="166" t="s">
        <v>210</v>
      </c>
      <c r="AU286" s="166" t="s">
        <v>87</v>
      </c>
      <c r="AV286" s="12" t="s">
        <v>87</v>
      </c>
      <c r="AW286" s="12" t="s">
        <v>32</v>
      </c>
      <c r="AX286" s="12" t="s">
        <v>77</v>
      </c>
      <c r="AY286" s="166" t="s">
        <v>122</v>
      </c>
    </row>
    <row r="287" spans="1:65" s="13" customFormat="1">
      <c r="B287" s="173"/>
      <c r="D287" s="156" t="s">
        <v>210</v>
      </c>
      <c r="E287" s="174" t="s">
        <v>1</v>
      </c>
      <c r="F287" s="175" t="s">
        <v>237</v>
      </c>
      <c r="H287" s="176">
        <v>15</v>
      </c>
      <c r="I287" s="177"/>
      <c r="L287" s="173"/>
      <c r="M287" s="178"/>
      <c r="N287" s="179"/>
      <c r="O287" s="179"/>
      <c r="P287" s="179"/>
      <c r="Q287" s="179"/>
      <c r="R287" s="179"/>
      <c r="S287" s="179"/>
      <c r="T287" s="180"/>
      <c r="AT287" s="174" t="s">
        <v>210</v>
      </c>
      <c r="AU287" s="174" t="s">
        <v>87</v>
      </c>
      <c r="AV287" s="13" t="s">
        <v>141</v>
      </c>
      <c r="AW287" s="13" t="s">
        <v>32</v>
      </c>
      <c r="AX287" s="13" t="s">
        <v>85</v>
      </c>
      <c r="AY287" s="174" t="s">
        <v>122</v>
      </c>
    </row>
    <row r="288" spans="1:65" s="1" customFormat="1" ht="14.45" customHeight="1">
      <c r="A288" s="31"/>
      <c r="B288" s="142"/>
      <c r="C288" s="143" t="s">
        <v>442</v>
      </c>
      <c r="D288" s="143" t="s">
        <v>125</v>
      </c>
      <c r="E288" s="144" t="s">
        <v>443</v>
      </c>
      <c r="F288" s="145" t="s">
        <v>444</v>
      </c>
      <c r="G288" s="146" t="s">
        <v>222</v>
      </c>
      <c r="H288" s="147">
        <v>12.9</v>
      </c>
      <c r="I288" s="148">
        <v>273.22000000000003</v>
      </c>
      <c r="J288" s="149">
        <f>ROUND(I288*H288,2)</f>
        <v>3524.54</v>
      </c>
      <c r="K288" s="145" t="s">
        <v>129</v>
      </c>
      <c r="L288" s="32"/>
      <c r="M288" s="150" t="s">
        <v>1</v>
      </c>
      <c r="N288" s="151" t="s">
        <v>42</v>
      </c>
      <c r="O288" s="57"/>
      <c r="P288" s="152">
        <f>O288*H288</f>
        <v>0</v>
      </c>
      <c r="Q288" s="152">
        <v>0</v>
      </c>
      <c r="R288" s="152">
        <f>Q288*H288</f>
        <v>0</v>
      </c>
      <c r="S288" s="152">
        <v>6.3E-2</v>
      </c>
      <c r="T288" s="153">
        <f>S288*H288</f>
        <v>0.81269999999999998</v>
      </c>
      <c r="U288" s="31"/>
      <c r="V288" s="31"/>
      <c r="W288" s="31"/>
      <c r="X288" s="31"/>
      <c r="Y288" s="31"/>
      <c r="Z288" s="31"/>
      <c r="AA288" s="31"/>
      <c r="AB288" s="31"/>
      <c r="AC288" s="31"/>
      <c r="AD288" s="31"/>
      <c r="AE288" s="31"/>
      <c r="AR288" s="154" t="s">
        <v>141</v>
      </c>
      <c r="AT288" s="154" t="s">
        <v>125</v>
      </c>
      <c r="AU288" s="154" t="s">
        <v>87</v>
      </c>
      <c r="AY288" s="16" t="s">
        <v>122</v>
      </c>
      <c r="BE288" s="155">
        <f>IF(N288="základní",J288,0)</f>
        <v>3524.54</v>
      </c>
      <c r="BF288" s="155">
        <f>IF(N288="snížená",J288,0)</f>
        <v>0</v>
      </c>
      <c r="BG288" s="155">
        <f>IF(N288="zákl. přenesená",J288,0)</f>
        <v>0</v>
      </c>
      <c r="BH288" s="155">
        <f>IF(N288="sníž. přenesená",J288,0)</f>
        <v>0</v>
      </c>
      <c r="BI288" s="155">
        <f>IF(N288="nulová",J288,0)</f>
        <v>0</v>
      </c>
      <c r="BJ288" s="16" t="s">
        <v>85</v>
      </c>
      <c r="BK288" s="155">
        <f>ROUND(I288*H288,2)</f>
        <v>3524.54</v>
      </c>
      <c r="BL288" s="16" t="s">
        <v>141</v>
      </c>
      <c r="BM288" s="154" t="s">
        <v>445</v>
      </c>
    </row>
    <row r="289" spans="1:65" s="1" customFormat="1" ht="19.5">
      <c r="A289" s="31"/>
      <c r="B289" s="32"/>
      <c r="C289" s="31"/>
      <c r="D289" s="156" t="s">
        <v>135</v>
      </c>
      <c r="E289" s="31"/>
      <c r="F289" s="157" t="s">
        <v>434</v>
      </c>
      <c r="G289" s="31"/>
      <c r="H289" s="31"/>
      <c r="I289" s="158"/>
      <c r="J289" s="31"/>
      <c r="K289" s="31"/>
      <c r="L289" s="32"/>
      <c r="M289" s="159"/>
      <c r="N289" s="160"/>
      <c r="O289" s="57"/>
      <c r="P289" s="57"/>
      <c r="Q289" s="57"/>
      <c r="R289" s="57"/>
      <c r="S289" s="57"/>
      <c r="T289" s="58"/>
      <c r="U289" s="31"/>
      <c r="V289" s="31"/>
      <c r="W289" s="31"/>
      <c r="X289" s="31"/>
      <c r="Y289" s="31"/>
      <c r="Z289" s="31"/>
      <c r="AA289" s="31"/>
      <c r="AB289" s="31"/>
      <c r="AC289" s="31"/>
      <c r="AD289" s="31"/>
      <c r="AE289" s="31"/>
      <c r="AT289" s="16" t="s">
        <v>135</v>
      </c>
      <c r="AU289" s="16" t="s">
        <v>87</v>
      </c>
    </row>
    <row r="290" spans="1:65" s="12" customFormat="1">
      <c r="B290" s="165"/>
      <c r="D290" s="156" t="s">
        <v>210</v>
      </c>
      <c r="E290" s="166" t="s">
        <v>1</v>
      </c>
      <c r="F290" s="167" t="s">
        <v>446</v>
      </c>
      <c r="H290" s="168">
        <v>2.5</v>
      </c>
      <c r="I290" s="169"/>
      <c r="L290" s="165"/>
      <c r="M290" s="170"/>
      <c r="N290" s="171"/>
      <c r="O290" s="171"/>
      <c r="P290" s="171"/>
      <c r="Q290" s="171"/>
      <c r="R290" s="171"/>
      <c r="S290" s="171"/>
      <c r="T290" s="172"/>
      <c r="AT290" s="166" t="s">
        <v>210</v>
      </c>
      <c r="AU290" s="166" t="s">
        <v>87</v>
      </c>
      <c r="AV290" s="12" t="s">
        <v>87</v>
      </c>
      <c r="AW290" s="12" t="s">
        <v>32</v>
      </c>
      <c r="AX290" s="12" t="s">
        <v>77</v>
      </c>
      <c r="AY290" s="166" t="s">
        <v>122</v>
      </c>
    </row>
    <row r="291" spans="1:65" s="12" customFormat="1">
      <c r="B291" s="165"/>
      <c r="D291" s="156" t="s">
        <v>210</v>
      </c>
      <c r="E291" s="166" t="s">
        <v>1</v>
      </c>
      <c r="F291" s="167" t="s">
        <v>447</v>
      </c>
      <c r="H291" s="168">
        <v>2.5</v>
      </c>
      <c r="I291" s="169"/>
      <c r="L291" s="165"/>
      <c r="M291" s="170"/>
      <c r="N291" s="171"/>
      <c r="O291" s="171"/>
      <c r="P291" s="171"/>
      <c r="Q291" s="171"/>
      <c r="R291" s="171"/>
      <c r="S291" s="171"/>
      <c r="T291" s="172"/>
      <c r="AT291" s="166" t="s">
        <v>210</v>
      </c>
      <c r="AU291" s="166" t="s">
        <v>87</v>
      </c>
      <c r="AV291" s="12" t="s">
        <v>87</v>
      </c>
      <c r="AW291" s="12" t="s">
        <v>32</v>
      </c>
      <c r="AX291" s="12" t="s">
        <v>77</v>
      </c>
      <c r="AY291" s="166" t="s">
        <v>122</v>
      </c>
    </row>
    <row r="292" spans="1:65" s="12" customFormat="1">
      <c r="B292" s="165"/>
      <c r="D292" s="156" t="s">
        <v>210</v>
      </c>
      <c r="E292" s="166" t="s">
        <v>1</v>
      </c>
      <c r="F292" s="167" t="s">
        <v>448</v>
      </c>
      <c r="H292" s="168">
        <v>2.9</v>
      </c>
      <c r="I292" s="169"/>
      <c r="L292" s="165"/>
      <c r="M292" s="170"/>
      <c r="N292" s="171"/>
      <c r="O292" s="171"/>
      <c r="P292" s="171"/>
      <c r="Q292" s="171"/>
      <c r="R292" s="171"/>
      <c r="S292" s="171"/>
      <c r="T292" s="172"/>
      <c r="AT292" s="166" t="s">
        <v>210</v>
      </c>
      <c r="AU292" s="166" t="s">
        <v>87</v>
      </c>
      <c r="AV292" s="12" t="s">
        <v>87</v>
      </c>
      <c r="AW292" s="12" t="s">
        <v>32</v>
      </c>
      <c r="AX292" s="12" t="s">
        <v>77</v>
      </c>
      <c r="AY292" s="166" t="s">
        <v>122</v>
      </c>
    </row>
    <row r="293" spans="1:65" s="12" customFormat="1">
      <c r="B293" s="165"/>
      <c r="D293" s="156" t="s">
        <v>210</v>
      </c>
      <c r="E293" s="166" t="s">
        <v>1</v>
      </c>
      <c r="F293" s="167" t="s">
        <v>449</v>
      </c>
      <c r="H293" s="168">
        <v>2.5</v>
      </c>
      <c r="I293" s="169"/>
      <c r="L293" s="165"/>
      <c r="M293" s="170"/>
      <c r="N293" s="171"/>
      <c r="O293" s="171"/>
      <c r="P293" s="171"/>
      <c r="Q293" s="171"/>
      <c r="R293" s="171"/>
      <c r="S293" s="171"/>
      <c r="T293" s="172"/>
      <c r="AT293" s="166" t="s">
        <v>210</v>
      </c>
      <c r="AU293" s="166" t="s">
        <v>87</v>
      </c>
      <c r="AV293" s="12" t="s">
        <v>87</v>
      </c>
      <c r="AW293" s="12" t="s">
        <v>32</v>
      </c>
      <c r="AX293" s="12" t="s">
        <v>77</v>
      </c>
      <c r="AY293" s="166" t="s">
        <v>122</v>
      </c>
    </row>
    <row r="294" spans="1:65" s="12" customFormat="1">
      <c r="B294" s="165"/>
      <c r="D294" s="156" t="s">
        <v>210</v>
      </c>
      <c r="E294" s="166" t="s">
        <v>1</v>
      </c>
      <c r="F294" s="167" t="s">
        <v>450</v>
      </c>
      <c r="H294" s="168">
        <v>2.5</v>
      </c>
      <c r="I294" s="169"/>
      <c r="L294" s="165"/>
      <c r="M294" s="170"/>
      <c r="N294" s="171"/>
      <c r="O294" s="171"/>
      <c r="P294" s="171"/>
      <c r="Q294" s="171"/>
      <c r="R294" s="171"/>
      <c r="S294" s="171"/>
      <c r="T294" s="172"/>
      <c r="AT294" s="166" t="s">
        <v>210</v>
      </c>
      <c r="AU294" s="166" t="s">
        <v>87</v>
      </c>
      <c r="AV294" s="12" t="s">
        <v>87</v>
      </c>
      <c r="AW294" s="12" t="s">
        <v>32</v>
      </c>
      <c r="AX294" s="12" t="s">
        <v>77</v>
      </c>
      <c r="AY294" s="166" t="s">
        <v>122</v>
      </c>
    </row>
    <row r="295" spans="1:65" s="13" customFormat="1">
      <c r="B295" s="173"/>
      <c r="D295" s="156" t="s">
        <v>210</v>
      </c>
      <c r="E295" s="174" t="s">
        <v>1</v>
      </c>
      <c r="F295" s="175" t="s">
        <v>237</v>
      </c>
      <c r="H295" s="176">
        <v>12.9</v>
      </c>
      <c r="I295" s="177"/>
      <c r="L295" s="173"/>
      <c r="M295" s="178"/>
      <c r="N295" s="179"/>
      <c r="O295" s="179"/>
      <c r="P295" s="179"/>
      <c r="Q295" s="179"/>
      <c r="R295" s="179"/>
      <c r="S295" s="179"/>
      <c r="T295" s="180"/>
      <c r="AT295" s="174" t="s">
        <v>210</v>
      </c>
      <c r="AU295" s="174" t="s">
        <v>87</v>
      </c>
      <c r="AV295" s="13" t="s">
        <v>141</v>
      </c>
      <c r="AW295" s="13" t="s">
        <v>32</v>
      </c>
      <c r="AX295" s="13" t="s">
        <v>85</v>
      </c>
      <c r="AY295" s="174" t="s">
        <v>122</v>
      </c>
    </row>
    <row r="296" spans="1:65" s="1" customFormat="1" ht="24.2" customHeight="1">
      <c r="A296" s="31"/>
      <c r="B296" s="142"/>
      <c r="C296" s="143" t="s">
        <v>451</v>
      </c>
      <c r="D296" s="143" t="s">
        <v>125</v>
      </c>
      <c r="E296" s="144" t="s">
        <v>452</v>
      </c>
      <c r="F296" s="145" t="s">
        <v>453</v>
      </c>
      <c r="G296" s="146" t="s">
        <v>222</v>
      </c>
      <c r="H296" s="147">
        <v>8.9979999999999993</v>
      </c>
      <c r="I296" s="148">
        <v>224.52</v>
      </c>
      <c r="J296" s="149">
        <f>ROUND(I296*H296,2)</f>
        <v>2020.23</v>
      </c>
      <c r="K296" s="145" t="s">
        <v>129</v>
      </c>
      <c r="L296" s="32"/>
      <c r="M296" s="150" t="s">
        <v>1</v>
      </c>
      <c r="N296" s="151" t="s">
        <v>42</v>
      </c>
      <c r="O296" s="57"/>
      <c r="P296" s="152">
        <f>O296*H296</f>
        <v>0</v>
      </c>
      <c r="Q296" s="152">
        <v>0</v>
      </c>
      <c r="R296" s="152">
        <f>Q296*H296</f>
        <v>0</v>
      </c>
      <c r="S296" s="152">
        <v>0.187</v>
      </c>
      <c r="T296" s="153">
        <f>S296*H296</f>
        <v>1.682626</v>
      </c>
      <c r="U296" s="31"/>
      <c r="V296" s="31"/>
      <c r="W296" s="31"/>
      <c r="X296" s="31"/>
      <c r="Y296" s="31"/>
      <c r="Z296" s="31"/>
      <c r="AA296" s="31"/>
      <c r="AB296" s="31"/>
      <c r="AC296" s="31"/>
      <c r="AD296" s="31"/>
      <c r="AE296" s="31"/>
      <c r="AR296" s="154" t="s">
        <v>141</v>
      </c>
      <c r="AT296" s="154" t="s">
        <v>125</v>
      </c>
      <c r="AU296" s="154" t="s">
        <v>87</v>
      </c>
      <c r="AY296" s="16" t="s">
        <v>122</v>
      </c>
      <c r="BE296" s="155">
        <f>IF(N296="základní",J296,0)</f>
        <v>2020.23</v>
      </c>
      <c r="BF296" s="155">
        <f>IF(N296="snížená",J296,0)</f>
        <v>0</v>
      </c>
      <c r="BG296" s="155">
        <f>IF(N296="zákl. přenesená",J296,0)</f>
        <v>0</v>
      </c>
      <c r="BH296" s="155">
        <f>IF(N296="sníž. přenesená",J296,0)</f>
        <v>0</v>
      </c>
      <c r="BI296" s="155">
        <f>IF(N296="nulová",J296,0)</f>
        <v>0</v>
      </c>
      <c r="BJ296" s="16" t="s">
        <v>85</v>
      </c>
      <c r="BK296" s="155">
        <f>ROUND(I296*H296,2)</f>
        <v>2020.23</v>
      </c>
      <c r="BL296" s="16" t="s">
        <v>141</v>
      </c>
      <c r="BM296" s="154" t="s">
        <v>454</v>
      </c>
    </row>
    <row r="297" spans="1:65" s="12" customFormat="1">
      <c r="B297" s="165"/>
      <c r="D297" s="156" t="s">
        <v>210</v>
      </c>
      <c r="E297" s="166" t="s">
        <v>1</v>
      </c>
      <c r="F297" s="167" t="s">
        <v>235</v>
      </c>
      <c r="H297" s="168">
        <v>0.79800000000000004</v>
      </c>
      <c r="I297" s="169"/>
      <c r="L297" s="165"/>
      <c r="M297" s="170"/>
      <c r="N297" s="171"/>
      <c r="O297" s="171"/>
      <c r="P297" s="171"/>
      <c r="Q297" s="171"/>
      <c r="R297" s="171"/>
      <c r="S297" s="171"/>
      <c r="T297" s="172"/>
      <c r="AT297" s="166" t="s">
        <v>210</v>
      </c>
      <c r="AU297" s="166" t="s">
        <v>87</v>
      </c>
      <c r="AV297" s="12" t="s">
        <v>87</v>
      </c>
      <c r="AW297" s="12" t="s">
        <v>32</v>
      </c>
      <c r="AX297" s="12" t="s">
        <v>77</v>
      </c>
      <c r="AY297" s="166" t="s">
        <v>122</v>
      </c>
    </row>
    <row r="298" spans="1:65" s="12" customFormat="1">
      <c r="B298" s="165"/>
      <c r="D298" s="156" t="s">
        <v>210</v>
      </c>
      <c r="E298" s="166" t="s">
        <v>1</v>
      </c>
      <c r="F298" s="167" t="s">
        <v>236</v>
      </c>
      <c r="H298" s="168">
        <v>8.1999999999999993</v>
      </c>
      <c r="I298" s="169"/>
      <c r="L298" s="165"/>
      <c r="M298" s="170"/>
      <c r="N298" s="171"/>
      <c r="O298" s="171"/>
      <c r="P298" s="171"/>
      <c r="Q298" s="171"/>
      <c r="R298" s="171"/>
      <c r="S298" s="171"/>
      <c r="T298" s="172"/>
      <c r="AT298" s="166" t="s">
        <v>210</v>
      </c>
      <c r="AU298" s="166" t="s">
        <v>87</v>
      </c>
      <c r="AV298" s="12" t="s">
        <v>87</v>
      </c>
      <c r="AW298" s="12" t="s">
        <v>32</v>
      </c>
      <c r="AX298" s="12" t="s">
        <v>77</v>
      </c>
      <c r="AY298" s="166" t="s">
        <v>122</v>
      </c>
    </row>
    <row r="299" spans="1:65" s="13" customFormat="1">
      <c r="B299" s="173"/>
      <c r="D299" s="156" t="s">
        <v>210</v>
      </c>
      <c r="E299" s="174" t="s">
        <v>1</v>
      </c>
      <c r="F299" s="175" t="s">
        <v>237</v>
      </c>
      <c r="H299" s="176">
        <v>8.9979999999999993</v>
      </c>
      <c r="I299" s="177"/>
      <c r="L299" s="173"/>
      <c r="M299" s="178"/>
      <c r="N299" s="179"/>
      <c r="O299" s="179"/>
      <c r="P299" s="179"/>
      <c r="Q299" s="179"/>
      <c r="R299" s="179"/>
      <c r="S299" s="179"/>
      <c r="T299" s="180"/>
      <c r="AT299" s="174" t="s">
        <v>210</v>
      </c>
      <c r="AU299" s="174" t="s">
        <v>87</v>
      </c>
      <c r="AV299" s="13" t="s">
        <v>141</v>
      </c>
      <c r="AW299" s="13" t="s">
        <v>32</v>
      </c>
      <c r="AX299" s="13" t="s">
        <v>85</v>
      </c>
      <c r="AY299" s="174" t="s">
        <v>122</v>
      </c>
    </row>
    <row r="300" spans="1:65" s="1" customFormat="1" ht="24.2" customHeight="1">
      <c r="A300" s="31"/>
      <c r="B300" s="142"/>
      <c r="C300" s="143" t="s">
        <v>455</v>
      </c>
      <c r="D300" s="143" t="s">
        <v>125</v>
      </c>
      <c r="E300" s="144" t="s">
        <v>456</v>
      </c>
      <c r="F300" s="145" t="s">
        <v>457</v>
      </c>
      <c r="G300" s="146" t="s">
        <v>222</v>
      </c>
      <c r="H300" s="147">
        <v>11.96</v>
      </c>
      <c r="I300" s="148">
        <v>300.62</v>
      </c>
      <c r="J300" s="149">
        <f>ROUND(I300*H300,2)</f>
        <v>3595.42</v>
      </c>
      <c r="K300" s="145" t="s">
        <v>129</v>
      </c>
      <c r="L300" s="32"/>
      <c r="M300" s="150" t="s">
        <v>1</v>
      </c>
      <c r="N300" s="151" t="s">
        <v>42</v>
      </c>
      <c r="O300" s="57"/>
      <c r="P300" s="152">
        <f>O300*H300</f>
        <v>0</v>
      </c>
      <c r="Q300" s="152">
        <v>0</v>
      </c>
      <c r="R300" s="152">
        <f>Q300*H300</f>
        <v>0</v>
      </c>
      <c r="S300" s="152">
        <v>0.27</v>
      </c>
      <c r="T300" s="153">
        <f>S300*H300</f>
        <v>3.2292000000000005</v>
      </c>
      <c r="U300" s="31"/>
      <c r="V300" s="31"/>
      <c r="W300" s="31"/>
      <c r="X300" s="31"/>
      <c r="Y300" s="31"/>
      <c r="Z300" s="31"/>
      <c r="AA300" s="31"/>
      <c r="AB300" s="31"/>
      <c r="AC300" s="31"/>
      <c r="AD300" s="31"/>
      <c r="AE300" s="31"/>
      <c r="AR300" s="154" t="s">
        <v>141</v>
      </c>
      <c r="AT300" s="154" t="s">
        <v>125</v>
      </c>
      <c r="AU300" s="154" t="s">
        <v>87</v>
      </c>
      <c r="AY300" s="16" t="s">
        <v>122</v>
      </c>
      <c r="BE300" s="155">
        <f>IF(N300="základní",J300,0)</f>
        <v>3595.42</v>
      </c>
      <c r="BF300" s="155">
        <f>IF(N300="snížená",J300,0)</f>
        <v>0</v>
      </c>
      <c r="BG300" s="155">
        <f>IF(N300="zákl. přenesená",J300,0)</f>
        <v>0</v>
      </c>
      <c r="BH300" s="155">
        <f>IF(N300="sníž. přenesená",J300,0)</f>
        <v>0</v>
      </c>
      <c r="BI300" s="155">
        <f>IF(N300="nulová",J300,0)</f>
        <v>0</v>
      </c>
      <c r="BJ300" s="16" t="s">
        <v>85</v>
      </c>
      <c r="BK300" s="155">
        <f>ROUND(I300*H300,2)</f>
        <v>3595.42</v>
      </c>
      <c r="BL300" s="16" t="s">
        <v>141</v>
      </c>
      <c r="BM300" s="154" t="s">
        <v>458</v>
      </c>
    </row>
    <row r="301" spans="1:65" s="12" customFormat="1">
      <c r="B301" s="165"/>
      <c r="D301" s="156" t="s">
        <v>210</v>
      </c>
      <c r="E301" s="166" t="s">
        <v>1</v>
      </c>
      <c r="F301" s="167" t="s">
        <v>459</v>
      </c>
      <c r="H301" s="168">
        <v>0.88</v>
      </c>
      <c r="I301" s="169"/>
      <c r="L301" s="165"/>
      <c r="M301" s="170"/>
      <c r="N301" s="171"/>
      <c r="O301" s="171"/>
      <c r="P301" s="171"/>
      <c r="Q301" s="171"/>
      <c r="R301" s="171"/>
      <c r="S301" s="171"/>
      <c r="T301" s="172"/>
      <c r="AT301" s="166" t="s">
        <v>210</v>
      </c>
      <c r="AU301" s="166" t="s">
        <v>87</v>
      </c>
      <c r="AV301" s="12" t="s">
        <v>87</v>
      </c>
      <c r="AW301" s="12" t="s">
        <v>32</v>
      </c>
      <c r="AX301" s="12" t="s">
        <v>77</v>
      </c>
      <c r="AY301" s="166" t="s">
        <v>122</v>
      </c>
    </row>
    <row r="302" spans="1:65" s="12" customFormat="1">
      <c r="B302" s="165"/>
      <c r="D302" s="156" t="s">
        <v>210</v>
      </c>
      <c r="E302" s="166" t="s">
        <v>1</v>
      </c>
      <c r="F302" s="167" t="s">
        <v>460</v>
      </c>
      <c r="H302" s="168">
        <v>0.88</v>
      </c>
      <c r="I302" s="169"/>
      <c r="L302" s="165"/>
      <c r="M302" s="170"/>
      <c r="N302" s="171"/>
      <c r="O302" s="171"/>
      <c r="P302" s="171"/>
      <c r="Q302" s="171"/>
      <c r="R302" s="171"/>
      <c r="S302" s="171"/>
      <c r="T302" s="172"/>
      <c r="AT302" s="166" t="s">
        <v>210</v>
      </c>
      <c r="AU302" s="166" t="s">
        <v>87</v>
      </c>
      <c r="AV302" s="12" t="s">
        <v>87</v>
      </c>
      <c r="AW302" s="12" t="s">
        <v>32</v>
      </c>
      <c r="AX302" s="12" t="s">
        <v>77</v>
      </c>
      <c r="AY302" s="166" t="s">
        <v>122</v>
      </c>
    </row>
    <row r="303" spans="1:65" s="12" customFormat="1">
      <c r="B303" s="165"/>
      <c r="D303" s="156" t="s">
        <v>210</v>
      </c>
      <c r="E303" s="166" t="s">
        <v>1</v>
      </c>
      <c r="F303" s="167" t="s">
        <v>241</v>
      </c>
      <c r="H303" s="168">
        <v>10.199999999999999</v>
      </c>
      <c r="I303" s="169"/>
      <c r="L303" s="165"/>
      <c r="M303" s="170"/>
      <c r="N303" s="171"/>
      <c r="O303" s="171"/>
      <c r="P303" s="171"/>
      <c r="Q303" s="171"/>
      <c r="R303" s="171"/>
      <c r="S303" s="171"/>
      <c r="T303" s="172"/>
      <c r="AT303" s="166" t="s">
        <v>210</v>
      </c>
      <c r="AU303" s="166" t="s">
        <v>87</v>
      </c>
      <c r="AV303" s="12" t="s">
        <v>87</v>
      </c>
      <c r="AW303" s="12" t="s">
        <v>32</v>
      </c>
      <c r="AX303" s="12" t="s">
        <v>77</v>
      </c>
      <c r="AY303" s="166" t="s">
        <v>122</v>
      </c>
    </row>
    <row r="304" spans="1:65" s="13" customFormat="1">
      <c r="B304" s="173"/>
      <c r="D304" s="156" t="s">
        <v>210</v>
      </c>
      <c r="E304" s="174" t="s">
        <v>1</v>
      </c>
      <c r="F304" s="175" t="s">
        <v>237</v>
      </c>
      <c r="H304" s="176">
        <v>11.959999999999999</v>
      </c>
      <c r="I304" s="177"/>
      <c r="L304" s="173"/>
      <c r="M304" s="178"/>
      <c r="N304" s="179"/>
      <c r="O304" s="179"/>
      <c r="P304" s="179"/>
      <c r="Q304" s="179"/>
      <c r="R304" s="179"/>
      <c r="S304" s="179"/>
      <c r="T304" s="180"/>
      <c r="AT304" s="174" t="s">
        <v>210</v>
      </c>
      <c r="AU304" s="174" t="s">
        <v>87</v>
      </c>
      <c r="AV304" s="13" t="s">
        <v>141</v>
      </c>
      <c r="AW304" s="13" t="s">
        <v>32</v>
      </c>
      <c r="AX304" s="13" t="s">
        <v>85</v>
      </c>
      <c r="AY304" s="174" t="s">
        <v>122</v>
      </c>
    </row>
    <row r="305" spans="1:65" s="1" customFormat="1" ht="24.2" customHeight="1">
      <c r="A305" s="31"/>
      <c r="B305" s="142"/>
      <c r="C305" s="143" t="s">
        <v>461</v>
      </c>
      <c r="D305" s="143" t="s">
        <v>125</v>
      </c>
      <c r="E305" s="144" t="s">
        <v>462</v>
      </c>
      <c r="F305" s="145" t="s">
        <v>463</v>
      </c>
      <c r="G305" s="146" t="s">
        <v>208</v>
      </c>
      <c r="H305" s="147">
        <v>0.26400000000000001</v>
      </c>
      <c r="I305" s="148">
        <v>1908.72</v>
      </c>
      <c r="J305" s="149">
        <f>ROUND(I305*H305,2)</f>
        <v>503.9</v>
      </c>
      <c r="K305" s="145" t="s">
        <v>129</v>
      </c>
      <c r="L305" s="32"/>
      <c r="M305" s="150" t="s">
        <v>1</v>
      </c>
      <c r="N305" s="151" t="s">
        <v>42</v>
      </c>
      <c r="O305" s="57"/>
      <c r="P305" s="152">
        <f>O305*H305</f>
        <v>0</v>
      </c>
      <c r="Q305" s="152">
        <v>0</v>
      </c>
      <c r="R305" s="152">
        <f>Q305*H305</f>
        <v>0</v>
      </c>
      <c r="S305" s="152">
        <v>1.8</v>
      </c>
      <c r="T305" s="153">
        <f>S305*H305</f>
        <v>0.47520000000000001</v>
      </c>
      <c r="U305" s="31"/>
      <c r="V305" s="31"/>
      <c r="W305" s="31"/>
      <c r="X305" s="31"/>
      <c r="Y305" s="31"/>
      <c r="Z305" s="31"/>
      <c r="AA305" s="31"/>
      <c r="AB305" s="31"/>
      <c r="AC305" s="31"/>
      <c r="AD305" s="31"/>
      <c r="AE305" s="31"/>
      <c r="AR305" s="154" t="s">
        <v>141</v>
      </c>
      <c r="AT305" s="154" t="s">
        <v>125</v>
      </c>
      <c r="AU305" s="154" t="s">
        <v>87</v>
      </c>
      <c r="AY305" s="16" t="s">
        <v>122</v>
      </c>
      <c r="BE305" s="155">
        <f>IF(N305="základní",J305,0)</f>
        <v>503.9</v>
      </c>
      <c r="BF305" s="155">
        <f>IF(N305="snížená",J305,0)</f>
        <v>0</v>
      </c>
      <c r="BG305" s="155">
        <f>IF(N305="zákl. přenesená",J305,0)</f>
        <v>0</v>
      </c>
      <c r="BH305" s="155">
        <f>IF(N305="sníž. přenesená",J305,0)</f>
        <v>0</v>
      </c>
      <c r="BI305" s="155">
        <f>IF(N305="nulová",J305,0)</f>
        <v>0</v>
      </c>
      <c r="BJ305" s="16" t="s">
        <v>85</v>
      </c>
      <c r="BK305" s="155">
        <f>ROUND(I305*H305,2)</f>
        <v>503.9</v>
      </c>
      <c r="BL305" s="16" t="s">
        <v>141</v>
      </c>
      <c r="BM305" s="154" t="s">
        <v>464</v>
      </c>
    </row>
    <row r="306" spans="1:65" s="12" customFormat="1">
      <c r="B306" s="165"/>
      <c r="D306" s="156" t="s">
        <v>210</v>
      </c>
      <c r="E306" s="166" t="s">
        <v>1</v>
      </c>
      <c r="F306" s="167" t="s">
        <v>465</v>
      </c>
      <c r="H306" s="168">
        <v>0.26400000000000001</v>
      </c>
      <c r="I306" s="169"/>
      <c r="L306" s="165"/>
      <c r="M306" s="170"/>
      <c r="N306" s="171"/>
      <c r="O306" s="171"/>
      <c r="P306" s="171"/>
      <c r="Q306" s="171"/>
      <c r="R306" s="171"/>
      <c r="S306" s="171"/>
      <c r="T306" s="172"/>
      <c r="AT306" s="166" t="s">
        <v>210</v>
      </c>
      <c r="AU306" s="166" t="s">
        <v>87</v>
      </c>
      <c r="AV306" s="12" t="s">
        <v>87</v>
      </c>
      <c r="AW306" s="12" t="s">
        <v>32</v>
      </c>
      <c r="AX306" s="12" t="s">
        <v>85</v>
      </c>
      <c r="AY306" s="166" t="s">
        <v>122</v>
      </c>
    </row>
    <row r="307" spans="1:65" s="1" customFormat="1" ht="24.2" customHeight="1">
      <c r="A307" s="31"/>
      <c r="B307" s="142"/>
      <c r="C307" s="143" t="s">
        <v>466</v>
      </c>
      <c r="D307" s="143" t="s">
        <v>125</v>
      </c>
      <c r="E307" s="144" t="s">
        <v>467</v>
      </c>
      <c r="F307" s="145" t="s">
        <v>468</v>
      </c>
      <c r="G307" s="146" t="s">
        <v>222</v>
      </c>
      <c r="H307" s="147">
        <v>2.0499999999999998</v>
      </c>
      <c r="I307" s="148">
        <v>163.63</v>
      </c>
      <c r="J307" s="149">
        <f>ROUND(I307*H307,2)</f>
        <v>335.44</v>
      </c>
      <c r="K307" s="145" t="s">
        <v>129</v>
      </c>
      <c r="L307" s="32"/>
      <c r="M307" s="150" t="s">
        <v>1</v>
      </c>
      <c r="N307" s="151" t="s">
        <v>42</v>
      </c>
      <c r="O307" s="57"/>
      <c r="P307" s="152">
        <f>O307*H307</f>
        <v>0</v>
      </c>
      <c r="Q307" s="152">
        <v>0</v>
      </c>
      <c r="R307" s="152">
        <f>Q307*H307</f>
        <v>0</v>
      </c>
      <c r="S307" s="152">
        <v>0.27</v>
      </c>
      <c r="T307" s="153">
        <f>S307*H307</f>
        <v>0.55349999999999999</v>
      </c>
      <c r="U307" s="31"/>
      <c r="V307" s="31"/>
      <c r="W307" s="31"/>
      <c r="X307" s="31"/>
      <c r="Y307" s="31"/>
      <c r="Z307" s="31"/>
      <c r="AA307" s="31"/>
      <c r="AB307" s="31"/>
      <c r="AC307" s="31"/>
      <c r="AD307" s="31"/>
      <c r="AE307" s="31"/>
      <c r="AR307" s="154" t="s">
        <v>141</v>
      </c>
      <c r="AT307" s="154" t="s">
        <v>125</v>
      </c>
      <c r="AU307" s="154" t="s">
        <v>87</v>
      </c>
      <c r="AY307" s="16" t="s">
        <v>122</v>
      </c>
      <c r="BE307" s="155">
        <f>IF(N307="základní",J307,0)</f>
        <v>335.44</v>
      </c>
      <c r="BF307" s="155">
        <f>IF(N307="snížená",J307,0)</f>
        <v>0</v>
      </c>
      <c r="BG307" s="155">
        <f>IF(N307="zákl. přenesená",J307,0)</f>
        <v>0</v>
      </c>
      <c r="BH307" s="155">
        <f>IF(N307="sníž. přenesená",J307,0)</f>
        <v>0</v>
      </c>
      <c r="BI307" s="155">
        <f>IF(N307="nulová",J307,0)</f>
        <v>0</v>
      </c>
      <c r="BJ307" s="16" t="s">
        <v>85</v>
      </c>
      <c r="BK307" s="155">
        <f>ROUND(I307*H307,2)</f>
        <v>335.44</v>
      </c>
      <c r="BL307" s="16" t="s">
        <v>141</v>
      </c>
      <c r="BM307" s="154" t="s">
        <v>469</v>
      </c>
    </row>
    <row r="308" spans="1:65" s="12" customFormat="1">
      <c r="B308" s="165"/>
      <c r="D308" s="156" t="s">
        <v>210</v>
      </c>
      <c r="E308" s="166" t="s">
        <v>1</v>
      </c>
      <c r="F308" s="167" t="s">
        <v>470</v>
      </c>
      <c r="H308" s="168">
        <v>2.0499999999999998</v>
      </c>
      <c r="I308" s="169"/>
      <c r="L308" s="165"/>
      <c r="M308" s="170"/>
      <c r="N308" s="171"/>
      <c r="O308" s="171"/>
      <c r="P308" s="171"/>
      <c r="Q308" s="171"/>
      <c r="R308" s="171"/>
      <c r="S308" s="171"/>
      <c r="T308" s="172"/>
      <c r="AT308" s="166" t="s">
        <v>210</v>
      </c>
      <c r="AU308" s="166" t="s">
        <v>87</v>
      </c>
      <c r="AV308" s="12" t="s">
        <v>87</v>
      </c>
      <c r="AW308" s="12" t="s">
        <v>32</v>
      </c>
      <c r="AX308" s="12" t="s">
        <v>77</v>
      </c>
      <c r="AY308" s="166" t="s">
        <v>122</v>
      </c>
    </row>
    <row r="309" spans="1:65" s="13" customFormat="1">
      <c r="B309" s="173"/>
      <c r="D309" s="156" t="s">
        <v>210</v>
      </c>
      <c r="E309" s="174" t="s">
        <v>1</v>
      </c>
      <c r="F309" s="175" t="s">
        <v>237</v>
      </c>
      <c r="H309" s="176">
        <v>2.0499999999999998</v>
      </c>
      <c r="I309" s="177"/>
      <c r="L309" s="173"/>
      <c r="M309" s="178"/>
      <c r="N309" s="179"/>
      <c r="O309" s="179"/>
      <c r="P309" s="179"/>
      <c r="Q309" s="179"/>
      <c r="R309" s="179"/>
      <c r="S309" s="179"/>
      <c r="T309" s="180"/>
      <c r="AT309" s="174" t="s">
        <v>210</v>
      </c>
      <c r="AU309" s="174" t="s">
        <v>87</v>
      </c>
      <c r="AV309" s="13" t="s">
        <v>141</v>
      </c>
      <c r="AW309" s="13" t="s">
        <v>32</v>
      </c>
      <c r="AX309" s="13" t="s">
        <v>85</v>
      </c>
      <c r="AY309" s="174" t="s">
        <v>122</v>
      </c>
    </row>
    <row r="310" spans="1:65" s="1" customFormat="1" ht="24.2" customHeight="1">
      <c r="A310" s="31"/>
      <c r="B310" s="142"/>
      <c r="C310" s="143" t="s">
        <v>471</v>
      </c>
      <c r="D310" s="143" t="s">
        <v>125</v>
      </c>
      <c r="E310" s="144" t="s">
        <v>472</v>
      </c>
      <c r="F310" s="145" t="s">
        <v>473</v>
      </c>
      <c r="G310" s="146" t="s">
        <v>254</v>
      </c>
      <c r="H310" s="147">
        <v>31.2</v>
      </c>
      <c r="I310" s="148">
        <v>272.08</v>
      </c>
      <c r="J310" s="149">
        <f>ROUND(I310*H310,2)</f>
        <v>8488.9</v>
      </c>
      <c r="K310" s="145" t="s">
        <v>129</v>
      </c>
      <c r="L310" s="32"/>
      <c r="M310" s="150" t="s">
        <v>1</v>
      </c>
      <c r="N310" s="151" t="s">
        <v>42</v>
      </c>
      <c r="O310" s="57"/>
      <c r="P310" s="152">
        <f>O310*H310</f>
        <v>0</v>
      </c>
      <c r="Q310" s="152">
        <v>0</v>
      </c>
      <c r="R310" s="152">
        <f>Q310*H310</f>
        <v>0</v>
      </c>
      <c r="S310" s="152">
        <v>4.2000000000000003E-2</v>
      </c>
      <c r="T310" s="153">
        <f>S310*H310</f>
        <v>1.3104</v>
      </c>
      <c r="U310" s="31"/>
      <c r="V310" s="31"/>
      <c r="W310" s="31"/>
      <c r="X310" s="31"/>
      <c r="Y310" s="31"/>
      <c r="Z310" s="31"/>
      <c r="AA310" s="31"/>
      <c r="AB310" s="31"/>
      <c r="AC310" s="31"/>
      <c r="AD310" s="31"/>
      <c r="AE310" s="31"/>
      <c r="AR310" s="154" t="s">
        <v>141</v>
      </c>
      <c r="AT310" s="154" t="s">
        <v>125</v>
      </c>
      <c r="AU310" s="154" t="s">
        <v>87</v>
      </c>
      <c r="AY310" s="16" t="s">
        <v>122</v>
      </c>
      <c r="BE310" s="155">
        <f>IF(N310="základní",J310,0)</f>
        <v>8488.9</v>
      </c>
      <c r="BF310" s="155">
        <f>IF(N310="snížená",J310,0)</f>
        <v>0</v>
      </c>
      <c r="BG310" s="155">
        <f>IF(N310="zákl. přenesená",J310,0)</f>
        <v>0</v>
      </c>
      <c r="BH310" s="155">
        <f>IF(N310="sníž. přenesená",J310,0)</f>
        <v>0</v>
      </c>
      <c r="BI310" s="155">
        <f>IF(N310="nulová",J310,0)</f>
        <v>0</v>
      </c>
      <c r="BJ310" s="16" t="s">
        <v>85</v>
      </c>
      <c r="BK310" s="155">
        <f>ROUND(I310*H310,2)</f>
        <v>8488.9</v>
      </c>
      <c r="BL310" s="16" t="s">
        <v>141</v>
      </c>
      <c r="BM310" s="154" t="s">
        <v>474</v>
      </c>
    </row>
    <row r="311" spans="1:65" s="12" customFormat="1">
      <c r="B311" s="165"/>
      <c r="D311" s="156" t="s">
        <v>210</v>
      </c>
      <c r="E311" s="166" t="s">
        <v>1</v>
      </c>
      <c r="F311" s="167" t="s">
        <v>475</v>
      </c>
      <c r="H311" s="168">
        <v>4.5</v>
      </c>
      <c r="I311" s="169"/>
      <c r="L311" s="165"/>
      <c r="M311" s="170"/>
      <c r="N311" s="171"/>
      <c r="O311" s="171"/>
      <c r="P311" s="171"/>
      <c r="Q311" s="171"/>
      <c r="R311" s="171"/>
      <c r="S311" s="171"/>
      <c r="T311" s="172"/>
      <c r="AT311" s="166" t="s">
        <v>210</v>
      </c>
      <c r="AU311" s="166" t="s">
        <v>87</v>
      </c>
      <c r="AV311" s="12" t="s">
        <v>87</v>
      </c>
      <c r="AW311" s="12" t="s">
        <v>32</v>
      </c>
      <c r="AX311" s="12" t="s">
        <v>77</v>
      </c>
      <c r="AY311" s="166" t="s">
        <v>122</v>
      </c>
    </row>
    <row r="312" spans="1:65" s="12" customFormat="1">
      <c r="B312" s="165"/>
      <c r="D312" s="156" t="s">
        <v>210</v>
      </c>
      <c r="E312" s="166" t="s">
        <v>1</v>
      </c>
      <c r="F312" s="167" t="s">
        <v>476</v>
      </c>
      <c r="H312" s="168">
        <v>6.3</v>
      </c>
      <c r="I312" s="169"/>
      <c r="L312" s="165"/>
      <c r="M312" s="170"/>
      <c r="N312" s="171"/>
      <c r="O312" s="171"/>
      <c r="P312" s="171"/>
      <c r="Q312" s="171"/>
      <c r="R312" s="171"/>
      <c r="S312" s="171"/>
      <c r="T312" s="172"/>
      <c r="AT312" s="166" t="s">
        <v>210</v>
      </c>
      <c r="AU312" s="166" t="s">
        <v>87</v>
      </c>
      <c r="AV312" s="12" t="s">
        <v>87</v>
      </c>
      <c r="AW312" s="12" t="s">
        <v>32</v>
      </c>
      <c r="AX312" s="12" t="s">
        <v>77</v>
      </c>
      <c r="AY312" s="166" t="s">
        <v>122</v>
      </c>
    </row>
    <row r="313" spans="1:65" s="12" customFormat="1">
      <c r="B313" s="165"/>
      <c r="D313" s="156" t="s">
        <v>210</v>
      </c>
      <c r="E313" s="166" t="s">
        <v>1</v>
      </c>
      <c r="F313" s="167" t="s">
        <v>477</v>
      </c>
      <c r="H313" s="168">
        <v>2.4</v>
      </c>
      <c r="I313" s="169"/>
      <c r="L313" s="165"/>
      <c r="M313" s="170"/>
      <c r="N313" s="171"/>
      <c r="O313" s="171"/>
      <c r="P313" s="171"/>
      <c r="Q313" s="171"/>
      <c r="R313" s="171"/>
      <c r="S313" s="171"/>
      <c r="T313" s="172"/>
      <c r="AT313" s="166" t="s">
        <v>210</v>
      </c>
      <c r="AU313" s="166" t="s">
        <v>87</v>
      </c>
      <c r="AV313" s="12" t="s">
        <v>87</v>
      </c>
      <c r="AW313" s="12" t="s">
        <v>32</v>
      </c>
      <c r="AX313" s="12" t="s">
        <v>77</v>
      </c>
      <c r="AY313" s="166" t="s">
        <v>122</v>
      </c>
    </row>
    <row r="314" spans="1:65" s="12" customFormat="1">
      <c r="B314" s="165"/>
      <c r="D314" s="156" t="s">
        <v>210</v>
      </c>
      <c r="E314" s="166" t="s">
        <v>1</v>
      </c>
      <c r="F314" s="167" t="s">
        <v>478</v>
      </c>
      <c r="H314" s="168">
        <v>18</v>
      </c>
      <c r="I314" s="169"/>
      <c r="L314" s="165"/>
      <c r="M314" s="170"/>
      <c r="N314" s="171"/>
      <c r="O314" s="171"/>
      <c r="P314" s="171"/>
      <c r="Q314" s="171"/>
      <c r="R314" s="171"/>
      <c r="S314" s="171"/>
      <c r="T314" s="172"/>
      <c r="AT314" s="166" t="s">
        <v>210</v>
      </c>
      <c r="AU314" s="166" t="s">
        <v>87</v>
      </c>
      <c r="AV314" s="12" t="s">
        <v>87</v>
      </c>
      <c r="AW314" s="12" t="s">
        <v>32</v>
      </c>
      <c r="AX314" s="12" t="s">
        <v>77</v>
      </c>
      <c r="AY314" s="166" t="s">
        <v>122</v>
      </c>
    </row>
    <row r="315" spans="1:65" s="13" customFormat="1">
      <c r="B315" s="173"/>
      <c r="D315" s="156" t="s">
        <v>210</v>
      </c>
      <c r="E315" s="174" t="s">
        <v>1</v>
      </c>
      <c r="F315" s="175" t="s">
        <v>237</v>
      </c>
      <c r="H315" s="176">
        <v>31.200000000000003</v>
      </c>
      <c r="I315" s="177"/>
      <c r="L315" s="173"/>
      <c r="M315" s="178"/>
      <c r="N315" s="179"/>
      <c r="O315" s="179"/>
      <c r="P315" s="179"/>
      <c r="Q315" s="179"/>
      <c r="R315" s="179"/>
      <c r="S315" s="179"/>
      <c r="T315" s="180"/>
      <c r="AT315" s="174" t="s">
        <v>210</v>
      </c>
      <c r="AU315" s="174" t="s">
        <v>87</v>
      </c>
      <c r="AV315" s="13" t="s">
        <v>141</v>
      </c>
      <c r="AW315" s="13" t="s">
        <v>32</v>
      </c>
      <c r="AX315" s="13" t="s">
        <v>85</v>
      </c>
      <c r="AY315" s="174" t="s">
        <v>122</v>
      </c>
    </row>
    <row r="316" spans="1:65" s="1" customFormat="1" ht="24.2" customHeight="1">
      <c r="A316" s="31"/>
      <c r="B316" s="142"/>
      <c r="C316" s="143" t="s">
        <v>479</v>
      </c>
      <c r="D316" s="143" t="s">
        <v>125</v>
      </c>
      <c r="E316" s="144" t="s">
        <v>480</v>
      </c>
      <c r="F316" s="145" t="s">
        <v>481</v>
      </c>
      <c r="G316" s="146" t="s">
        <v>222</v>
      </c>
      <c r="H316" s="147">
        <v>324.8</v>
      </c>
      <c r="I316" s="148">
        <v>38.049999999999997</v>
      </c>
      <c r="J316" s="149">
        <f>ROUND(I316*H316,2)</f>
        <v>12358.64</v>
      </c>
      <c r="K316" s="145" t="s">
        <v>129</v>
      </c>
      <c r="L316" s="32"/>
      <c r="M316" s="150" t="s">
        <v>1</v>
      </c>
      <c r="N316" s="151" t="s">
        <v>42</v>
      </c>
      <c r="O316" s="57"/>
      <c r="P316" s="152">
        <f>O316*H316</f>
        <v>0</v>
      </c>
      <c r="Q316" s="152">
        <v>0</v>
      </c>
      <c r="R316" s="152">
        <f>Q316*H316</f>
        <v>0</v>
      </c>
      <c r="S316" s="152">
        <v>0.01</v>
      </c>
      <c r="T316" s="153">
        <f>S316*H316</f>
        <v>3.2480000000000002</v>
      </c>
      <c r="U316" s="31"/>
      <c r="V316" s="31"/>
      <c r="W316" s="31"/>
      <c r="X316" s="31"/>
      <c r="Y316" s="31"/>
      <c r="Z316" s="31"/>
      <c r="AA316" s="31"/>
      <c r="AB316" s="31"/>
      <c r="AC316" s="31"/>
      <c r="AD316" s="31"/>
      <c r="AE316" s="31"/>
      <c r="AR316" s="154" t="s">
        <v>141</v>
      </c>
      <c r="AT316" s="154" t="s">
        <v>125</v>
      </c>
      <c r="AU316" s="154" t="s">
        <v>87</v>
      </c>
      <c r="AY316" s="16" t="s">
        <v>122</v>
      </c>
      <c r="BE316" s="155">
        <f>IF(N316="základní",J316,0)</f>
        <v>12358.64</v>
      </c>
      <c r="BF316" s="155">
        <f>IF(N316="snížená",J316,0)</f>
        <v>0</v>
      </c>
      <c r="BG316" s="155">
        <f>IF(N316="zákl. přenesená",J316,0)</f>
        <v>0</v>
      </c>
      <c r="BH316" s="155">
        <f>IF(N316="sníž. přenesená",J316,0)</f>
        <v>0</v>
      </c>
      <c r="BI316" s="155">
        <f>IF(N316="nulová",J316,0)</f>
        <v>0</v>
      </c>
      <c r="BJ316" s="16" t="s">
        <v>85</v>
      </c>
      <c r="BK316" s="155">
        <f>ROUND(I316*H316,2)</f>
        <v>12358.64</v>
      </c>
      <c r="BL316" s="16" t="s">
        <v>141</v>
      </c>
      <c r="BM316" s="154" t="s">
        <v>482</v>
      </c>
    </row>
    <row r="317" spans="1:65" s="1" customFormat="1" ht="24.2" customHeight="1">
      <c r="A317" s="31"/>
      <c r="B317" s="142"/>
      <c r="C317" s="143" t="s">
        <v>483</v>
      </c>
      <c r="D317" s="143" t="s">
        <v>125</v>
      </c>
      <c r="E317" s="144" t="s">
        <v>484</v>
      </c>
      <c r="F317" s="145" t="s">
        <v>485</v>
      </c>
      <c r="G317" s="146" t="s">
        <v>222</v>
      </c>
      <c r="H317" s="147">
        <v>465</v>
      </c>
      <c r="I317" s="148">
        <v>49.47</v>
      </c>
      <c r="J317" s="149">
        <f>ROUND(I317*H317,2)</f>
        <v>23003.55</v>
      </c>
      <c r="K317" s="145" t="s">
        <v>129</v>
      </c>
      <c r="L317" s="32"/>
      <c r="M317" s="150" t="s">
        <v>1</v>
      </c>
      <c r="N317" s="151" t="s">
        <v>42</v>
      </c>
      <c r="O317" s="57"/>
      <c r="P317" s="152">
        <f>O317*H317</f>
        <v>0</v>
      </c>
      <c r="Q317" s="152">
        <v>0</v>
      </c>
      <c r="R317" s="152">
        <f>Q317*H317</f>
        <v>0</v>
      </c>
      <c r="S317" s="152">
        <v>0.02</v>
      </c>
      <c r="T317" s="153">
        <f>S317*H317</f>
        <v>9.3000000000000007</v>
      </c>
      <c r="U317" s="31"/>
      <c r="V317" s="31"/>
      <c r="W317" s="31"/>
      <c r="X317" s="31"/>
      <c r="Y317" s="31"/>
      <c r="Z317" s="31"/>
      <c r="AA317" s="31"/>
      <c r="AB317" s="31"/>
      <c r="AC317" s="31"/>
      <c r="AD317" s="31"/>
      <c r="AE317" s="31"/>
      <c r="AR317" s="154" t="s">
        <v>141</v>
      </c>
      <c r="AT317" s="154" t="s">
        <v>125</v>
      </c>
      <c r="AU317" s="154" t="s">
        <v>87</v>
      </c>
      <c r="AY317" s="16" t="s">
        <v>122</v>
      </c>
      <c r="BE317" s="155">
        <f>IF(N317="základní",J317,0)</f>
        <v>23003.55</v>
      </c>
      <c r="BF317" s="155">
        <f>IF(N317="snížená",J317,0)</f>
        <v>0</v>
      </c>
      <c r="BG317" s="155">
        <f>IF(N317="zákl. přenesená",J317,0)</f>
        <v>0</v>
      </c>
      <c r="BH317" s="155">
        <f>IF(N317="sníž. přenesená",J317,0)</f>
        <v>0</v>
      </c>
      <c r="BI317" s="155">
        <f>IF(N317="nulová",J317,0)</f>
        <v>0</v>
      </c>
      <c r="BJ317" s="16" t="s">
        <v>85</v>
      </c>
      <c r="BK317" s="155">
        <f>ROUND(I317*H317,2)</f>
        <v>23003.55</v>
      </c>
      <c r="BL317" s="16" t="s">
        <v>141</v>
      </c>
      <c r="BM317" s="154" t="s">
        <v>486</v>
      </c>
    </row>
    <row r="318" spans="1:65" s="1" customFormat="1" ht="24.2" customHeight="1">
      <c r="A318" s="31"/>
      <c r="B318" s="142"/>
      <c r="C318" s="143" t="s">
        <v>487</v>
      </c>
      <c r="D318" s="143" t="s">
        <v>125</v>
      </c>
      <c r="E318" s="144" t="s">
        <v>488</v>
      </c>
      <c r="F318" s="145" t="s">
        <v>489</v>
      </c>
      <c r="G318" s="146" t="s">
        <v>222</v>
      </c>
      <c r="H318" s="147">
        <v>264.87</v>
      </c>
      <c r="I318" s="148">
        <v>98.94</v>
      </c>
      <c r="J318" s="149">
        <f>ROUND(I318*H318,2)</f>
        <v>26206.240000000002</v>
      </c>
      <c r="K318" s="145" t="s">
        <v>129</v>
      </c>
      <c r="L318" s="32"/>
      <c r="M318" s="150" t="s">
        <v>1</v>
      </c>
      <c r="N318" s="151" t="s">
        <v>42</v>
      </c>
      <c r="O318" s="57"/>
      <c r="P318" s="152">
        <f>O318*H318</f>
        <v>0</v>
      </c>
      <c r="Q318" s="152">
        <v>0</v>
      </c>
      <c r="R318" s="152">
        <f>Q318*H318</f>
        <v>0</v>
      </c>
      <c r="S318" s="152">
        <v>4.5999999999999999E-2</v>
      </c>
      <c r="T318" s="153">
        <f>S318*H318</f>
        <v>12.18402</v>
      </c>
      <c r="U318" s="31"/>
      <c r="V318" s="31"/>
      <c r="W318" s="31"/>
      <c r="X318" s="31"/>
      <c r="Y318" s="31"/>
      <c r="Z318" s="31"/>
      <c r="AA318" s="31"/>
      <c r="AB318" s="31"/>
      <c r="AC318" s="31"/>
      <c r="AD318" s="31"/>
      <c r="AE318" s="31"/>
      <c r="AR318" s="154" t="s">
        <v>141</v>
      </c>
      <c r="AT318" s="154" t="s">
        <v>125</v>
      </c>
      <c r="AU318" s="154" t="s">
        <v>87</v>
      </c>
      <c r="AY318" s="16" t="s">
        <v>122</v>
      </c>
      <c r="BE318" s="155">
        <f>IF(N318="základní",J318,0)</f>
        <v>26206.240000000002</v>
      </c>
      <c r="BF318" s="155">
        <f>IF(N318="snížená",J318,0)</f>
        <v>0</v>
      </c>
      <c r="BG318" s="155">
        <f>IF(N318="zákl. přenesená",J318,0)</f>
        <v>0</v>
      </c>
      <c r="BH318" s="155">
        <f>IF(N318="sníž. přenesená",J318,0)</f>
        <v>0</v>
      </c>
      <c r="BI318" s="155">
        <f>IF(N318="nulová",J318,0)</f>
        <v>0</v>
      </c>
      <c r="BJ318" s="16" t="s">
        <v>85</v>
      </c>
      <c r="BK318" s="155">
        <f>ROUND(I318*H318,2)</f>
        <v>26206.240000000002</v>
      </c>
      <c r="BL318" s="16" t="s">
        <v>141</v>
      </c>
      <c r="BM318" s="154" t="s">
        <v>490</v>
      </c>
    </row>
    <row r="319" spans="1:65" s="12" customFormat="1">
      <c r="B319" s="165"/>
      <c r="D319" s="156" t="s">
        <v>210</v>
      </c>
      <c r="E319" s="166" t="s">
        <v>1</v>
      </c>
      <c r="F319" s="167" t="s">
        <v>491</v>
      </c>
      <c r="H319" s="168">
        <v>264.87</v>
      </c>
      <c r="I319" s="169"/>
      <c r="L319" s="165"/>
      <c r="M319" s="170"/>
      <c r="N319" s="171"/>
      <c r="O319" s="171"/>
      <c r="P319" s="171"/>
      <c r="Q319" s="171"/>
      <c r="R319" s="171"/>
      <c r="S319" s="171"/>
      <c r="T319" s="172"/>
      <c r="AT319" s="166" t="s">
        <v>210</v>
      </c>
      <c r="AU319" s="166" t="s">
        <v>87</v>
      </c>
      <c r="AV319" s="12" t="s">
        <v>87</v>
      </c>
      <c r="AW319" s="12" t="s">
        <v>32</v>
      </c>
      <c r="AX319" s="12" t="s">
        <v>85</v>
      </c>
      <c r="AY319" s="166" t="s">
        <v>122</v>
      </c>
    </row>
    <row r="320" spans="1:65" s="1" customFormat="1" ht="24.2" customHeight="1">
      <c r="A320" s="31"/>
      <c r="B320" s="142"/>
      <c r="C320" s="143" t="s">
        <v>492</v>
      </c>
      <c r="D320" s="143" t="s">
        <v>125</v>
      </c>
      <c r="E320" s="144" t="s">
        <v>493</v>
      </c>
      <c r="F320" s="145" t="s">
        <v>494</v>
      </c>
      <c r="G320" s="146" t="s">
        <v>222</v>
      </c>
      <c r="H320" s="147">
        <v>264.87</v>
      </c>
      <c r="I320" s="148">
        <v>114.16</v>
      </c>
      <c r="J320" s="149">
        <f>ROUND(I320*H320,2)</f>
        <v>30237.56</v>
      </c>
      <c r="K320" s="145" t="s">
        <v>129</v>
      </c>
      <c r="L320" s="32"/>
      <c r="M320" s="150" t="s">
        <v>1</v>
      </c>
      <c r="N320" s="151" t="s">
        <v>42</v>
      </c>
      <c r="O320" s="57"/>
      <c r="P320" s="152">
        <f>O320*H320</f>
        <v>0</v>
      </c>
      <c r="Q320" s="152">
        <v>0</v>
      </c>
      <c r="R320" s="152">
        <f>Q320*H320</f>
        <v>0</v>
      </c>
      <c r="S320" s="152">
        <v>6.8000000000000005E-2</v>
      </c>
      <c r="T320" s="153">
        <f>S320*H320</f>
        <v>18.01116</v>
      </c>
      <c r="U320" s="31"/>
      <c r="V320" s="31"/>
      <c r="W320" s="31"/>
      <c r="X320" s="31"/>
      <c r="Y320" s="31"/>
      <c r="Z320" s="31"/>
      <c r="AA320" s="31"/>
      <c r="AB320" s="31"/>
      <c r="AC320" s="31"/>
      <c r="AD320" s="31"/>
      <c r="AE320" s="31"/>
      <c r="AR320" s="154" t="s">
        <v>141</v>
      </c>
      <c r="AT320" s="154" t="s">
        <v>125</v>
      </c>
      <c r="AU320" s="154" t="s">
        <v>87</v>
      </c>
      <c r="AY320" s="16" t="s">
        <v>122</v>
      </c>
      <c r="BE320" s="155">
        <f>IF(N320="základní",J320,0)</f>
        <v>30237.56</v>
      </c>
      <c r="BF320" s="155">
        <f>IF(N320="snížená",J320,0)</f>
        <v>0</v>
      </c>
      <c r="BG320" s="155">
        <f>IF(N320="zákl. přenesená",J320,0)</f>
        <v>0</v>
      </c>
      <c r="BH320" s="155">
        <f>IF(N320="sníž. přenesená",J320,0)</f>
        <v>0</v>
      </c>
      <c r="BI320" s="155">
        <f>IF(N320="nulová",J320,0)</f>
        <v>0</v>
      </c>
      <c r="BJ320" s="16" t="s">
        <v>85</v>
      </c>
      <c r="BK320" s="155">
        <f>ROUND(I320*H320,2)</f>
        <v>30237.56</v>
      </c>
      <c r="BL320" s="16" t="s">
        <v>141</v>
      </c>
      <c r="BM320" s="154" t="s">
        <v>495</v>
      </c>
    </row>
    <row r="321" spans="1:65" s="12" customFormat="1" ht="22.5">
      <c r="B321" s="165"/>
      <c r="D321" s="156" t="s">
        <v>210</v>
      </c>
      <c r="E321" s="166" t="s">
        <v>1</v>
      </c>
      <c r="F321" s="167" t="s">
        <v>496</v>
      </c>
      <c r="H321" s="168">
        <v>71.44</v>
      </c>
      <c r="I321" s="169"/>
      <c r="L321" s="165"/>
      <c r="M321" s="170"/>
      <c r="N321" s="171"/>
      <c r="O321" s="171"/>
      <c r="P321" s="171"/>
      <c r="Q321" s="171"/>
      <c r="R321" s="171"/>
      <c r="S321" s="171"/>
      <c r="T321" s="172"/>
      <c r="AT321" s="166" t="s">
        <v>210</v>
      </c>
      <c r="AU321" s="166" t="s">
        <v>87</v>
      </c>
      <c r="AV321" s="12" t="s">
        <v>87</v>
      </c>
      <c r="AW321" s="12" t="s">
        <v>32</v>
      </c>
      <c r="AX321" s="12" t="s">
        <v>77</v>
      </c>
      <c r="AY321" s="166" t="s">
        <v>122</v>
      </c>
    </row>
    <row r="322" spans="1:65" s="12" customFormat="1">
      <c r="B322" s="165"/>
      <c r="D322" s="156" t="s">
        <v>210</v>
      </c>
      <c r="E322" s="166" t="s">
        <v>1</v>
      </c>
      <c r="F322" s="167" t="s">
        <v>497</v>
      </c>
      <c r="H322" s="168">
        <v>52</v>
      </c>
      <c r="I322" s="169"/>
      <c r="L322" s="165"/>
      <c r="M322" s="170"/>
      <c r="N322" s="171"/>
      <c r="O322" s="171"/>
      <c r="P322" s="171"/>
      <c r="Q322" s="171"/>
      <c r="R322" s="171"/>
      <c r="S322" s="171"/>
      <c r="T322" s="172"/>
      <c r="AT322" s="166" t="s">
        <v>210</v>
      </c>
      <c r="AU322" s="166" t="s">
        <v>87</v>
      </c>
      <c r="AV322" s="12" t="s">
        <v>87</v>
      </c>
      <c r="AW322" s="12" t="s">
        <v>32</v>
      </c>
      <c r="AX322" s="12" t="s">
        <v>77</v>
      </c>
      <c r="AY322" s="166" t="s">
        <v>122</v>
      </c>
    </row>
    <row r="323" spans="1:65" s="12" customFormat="1" ht="22.5">
      <c r="B323" s="165"/>
      <c r="D323" s="156" t="s">
        <v>210</v>
      </c>
      <c r="E323" s="166" t="s">
        <v>1</v>
      </c>
      <c r="F323" s="167" t="s">
        <v>498</v>
      </c>
      <c r="H323" s="168">
        <v>41.94</v>
      </c>
      <c r="I323" s="169"/>
      <c r="L323" s="165"/>
      <c r="M323" s="170"/>
      <c r="N323" s="171"/>
      <c r="O323" s="171"/>
      <c r="P323" s="171"/>
      <c r="Q323" s="171"/>
      <c r="R323" s="171"/>
      <c r="S323" s="171"/>
      <c r="T323" s="172"/>
      <c r="AT323" s="166" t="s">
        <v>210</v>
      </c>
      <c r="AU323" s="166" t="s">
        <v>87</v>
      </c>
      <c r="AV323" s="12" t="s">
        <v>87</v>
      </c>
      <c r="AW323" s="12" t="s">
        <v>32</v>
      </c>
      <c r="AX323" s="12" t="s">
        <v>77</v>
      </c>
      <c r="AY323" s="166" t="s">
        <v>122</v>
      </c>
    </row>
    <row r="324" spans="1:65" s="12" customFormat="1">
      <c r="B324" s="165"/>
      <c r="D324" s="156" t="s">
        <v>210</v>
      </c>
      <c r="E324" s="166" t="s">
        <v>1</v>
      </c>
      <c r="F324" s="167" t="s">
        <v>499</v>
      </c>
      <c r="H324" s="168">
        <v>23.04</v>
      </c>
      <c r="I324" s="169"/>
      <c r="L324" s="165"/>
      <c r="M324" s="170"/>
      <c r="N324" s="171"/>
      <c r="O324" s="171"/>
      <c r="P324" s="171"/>
      <c r="Q324" s="171"/>
      <c r="R324" s="171"/>
      <c r="S324" s="171"/>
      <c r="T324" s="172"/>
      <c r="AT324" s="166" t="s">
        <v>210</v>
      </c>
      <c r="AU324" s="166" t="s">
        <v>87</v>
      </c>
      <c r="AV324" s="12" t="s">
        <v>87</v>
      </c>
      <c r="AW324" s="12" t="s">
        <v>32</v>
      </c>
      <c r="AX324" s="12" t="s">
        <v>77</v>
      </c>
      <c r="AY324" s="166" t="s">
        <v>122</v>
      </c>
    </row>
    <row r="325" spans="1:65" s="12" customFormat="1">
      <c r="B325" s="165"/>
      <c r="D325" s="156" t="s">
        <v>210</v>
      </c>
      <c r="E325" s="166" t="s">
        <v>1</v>
      </c>
      <c r="F325" s="167" t="s">
        <v>500</v>
      </c>
      <c r="H325" s="168">
        <v>3.15</v>
      </c>
      <c r="I325" s="169"/>
      <c r="L325" s="165"/>
      <c r="M325" s="170"/>
      <c r="N325" s="171"/>
      <c r="O325" s="171"/>
      <c r="P325" s="171"/>
      <c r="Q325" s="171"/>
      <c r="R325" s="171"/>
      <c r="S325" s="171"/>
      <c r="T325" s="172"/>
      <c r="AT325" s="166" t="s">
        <v>210</v>
      </c>
      <c r="AU325" s="166" t="s">
        <v>87</v>
      </c>
      <c r="AV325" s="12" t="s">
        <v>87</v>
      </c>
      <c r="AW325" s="12" t="s">
        <v>32</v>
      </c>
      <c r="AX325" s="12" t="s">
        <v>77</v>
      </c>
      <c r="AY325" s="166" t="s">
        <v>122</v>
      </c>
    </row>
    <row r="326" spans="1:65" s="12" customFormat="1">
      <c r="B326" s="165"/>
      <c r="D326" s="156" t="s">
        <v>210</v>
      </c>
      <c r="E326" s="166" t="s">
        <v>1</v>
      </c>
      <c r="F326" s="167" t="s">
        <v>501</v>
      </c>
      <c r="H326" s="168">
        <v>4.95</v>
      </c>
      <c r="I326" s="169"/>
      <c r="L326" s="165"/>
      <c r="M326" s="170"/>
      <c r="N326" s="171"/>
      <c r="O326" s="171"/>
      <c r="P326" s="171"/>
      <c r="Q326" s="171"/>
      <c r="R326" s="171"/>
      <c r="S326" s="171"/>
      <c r="T326" s="172"/>
      <c r="AT326" s="166" t="s">
        <v>210</v>
      </c>
      <c r="AU326" s="166" t="s">
        <v>87</v>
      </c>
      <c r="AV326" s="12" t="s">
        <v>87</v>
      </c>
      <c r="AW326" s="12" t="s">
        <v>32</v>
      </c>
      <c r="AX326" s="12" t="s">
        <v>77</v>
      </c>
      <c r="AY326" s="166" t="s">
        <v>122</v>
      </c>
    </row>
    <row r="327" spans="1:65" s="12" customFormat="1">
      <c r="B327" s="165"/>
      <c r="D327" s="156" t="s">
        <v>210</v>
      </c>
      <c r="E327" s="166" t="s">
        <v>1</v>
      </c>
      <c r="F327" s="167" t="s">
        <v>502</v>
      </c>
      <c r="H327" s="168">
        <v>2.25</v>
      </c>
      <c r="I327" s="169"/>
      <c r="L327" s="165"/>
      <c r="M327" s="170"/>
      <c r="N327" s="171"/>
      <c r="O327" s="171"/>
      <c r="P327" s="171"/>
      <c r="Q327" s="171"/>
      <c r="R327" s="171"/>
      <c r="S327" s="171"/>
      <c r="T327" s="172"/>
      <c r="AT327" s="166" t="s">
        <v>210</v>
      </c>
      <c r="AU327" s="166" t="s">
        <v>87</v>
      </c>
      <c r="AV327" s="12" t="s">
        <v>87</v>
      </c>
      <c r="AW327" s="12" t="s">
        <v>32</v>
      </c>
      <c r="AX327" s="12" t="s">
        <v>77</v>
      </c>
      <c r="AY327" s="166" t="s">
        <v>122</v>
      </c>
    </row>
    <row r="328" spans="1:65" s="12" customFormat="1">
      <c r="B328" s="165"/>
      <c r="D328" s="156" t="s">
        <v>210</v>
      </c>
      <c r="E328" s="166" t="s">
        <v>1</v>
      </c>
      <c r="F328" s="167" t="s">
        <v>503</v>
      </c>
      <c r="H328" s="168">
        <v>24.75</v>
      </c>
      <c r="I328" s="169"/>
      <c r="L328" s="165"/>
      <c r="M328" s="170"/>
      <c r="N328" s="171"/>
      <c r="O328" s="171"/>
      <c r="P328" s="171"/>
      <c r="Q328" s="171"/>
      <c r="R328" s="171"/>
      <c r="S328" s="171"/>
      <c r="T328" s="172"/>
      <c r="AT328" s="166" t="s">
        <v>210</v>
      </c>
      <c r="AU328" s="166" t="s">
        <v>87</v>
      </c>
      <c r="AV328" s="12" t="s">
        <v>87</v>
      </c>
      <c r="AW328" s="12" t="s">
        <v>32</v>
      </c>
      <c r="AX328" s="12" t="s">
        <v>77</v>
      </c>
      <c r="AY328" s="166" t="s">
        <v>122</v>
      </c>
    </row>
    <row r="329" spans="1:65" s="12" customFormat="1" ht="22.5">
      <c r="B329" s="165"/>
      <c r="D329" s="156" t="s">
        <v>210</v>
      </c>
      <c r="E329" s="166" t="s">
        <v>1</v>
      </c>
      <c r="F329" s="167" t="s">
        <v>504</v>
      </c>
      <c r="H329" s="168">
        <v>41.35</v>
      </c>
      <c r="I329" s="169"/>
      <c r="L329" s="165"/>
      <c r="M329" s="170"/>
      <c r="N329" s="171"/>
      <c r="O329" s="171"/>
      <c r="P329" s="171"/>
      <c r="Q329" s="171"/>
      <c r="R329" s="171"/>
      <c r="S329" s="171"/>
      <c r="T329" s="172"/>
      <c r="AT329" s="166" t="s">
        <v>210</v>
      </c>
      <c r="AU329" s="166" t="s">
        <v>87</v>
      </c>
      <c r="AV329" s="12" t="s">
        <v>87</v>
      </c>
      <c r="AW329" s="12" t="s">
        <v>32</v>
      </c>
      <c r="AX329" s="12" t="s">
        <v>77</v>
      </c>
      <c r="AY329" s="166" t="s">
        <v>122</v>
      </c>
    </row>
    <row r="330" spans="1:65" s="13" customFormat="1">
      <c r="B330" s="173"/>
      <c r="D330" s="156" t="s">
        <v>210</v>
      </c>
      <c r="E330" s="174" t="s">
        <v>1</v>
      </c>
      <c r="F330" s="175" t="s">
        <v>237</v>
      </c>
      <c r="H330" s="176">
        <v>264.87</v>
      </c>
      <c r="I330" s="177"/>
      <c r="L330" s="173"/>
      <c r="M330" s="178"/>
      <c r="N330" s="179"/>
      <c r="O330" s="179"/>
      <c r="P330" s="179"/>
      <c r="Q330" s="179"/>
      <c r="R330" s="179"/>
      <c r="S330" s="179"/>
      <c r="T330" s="180"/>
      <c r="AT330" s="174" t="s">
        <v>210</v>
      </c>
      <c r="AU330" s="174" t="s">
        <v>87</v>
      </c>
      <c r="AV330" s="13" t="s">
        <v>141</v>
      </c>
      <c r="AW330" s="13" t="s">
        <v>32</v>
      </c>
      <c r="AX330" s="13" t="s">
        <v>85</v>
      </c>
      <c r="AY330" s="174" t="s">
        <v>122</v>
      </c>
    </row>
    <row r="331" spans="1:65" s="11" customFormat="1" ht="22.9" customHeight="1">
      <c r="B331" s="129"/>
      <c r="D331" s="130" t="s">
        <v>76</v>
      </c>
      <c r="E331" s="140" t="s">
        <v>505</v>
      </c>
      <c r="F331" s="140" t="s">
        <v>506</v>
      </c>
      <c r="I331" s="132"/>
      <c r="J331" s="141">
        <f>BK331</f>
        <v>472466.14999999997</v>
      </c>
      <c r="L331" s="129"/>
      <c r="M331" s="134"/>
      <c r="N331" s="135"/>
      <c r="O331" s="135"/>
      <c r="P331" s="136">
        <f>SUM(P332:P339)</f>
        <v>0</v>
      </c>
      <c r="Q331" s="135"/>
      <c r="R331" s="136">
        <f>SUM(R332:R339)</f>
        <v>0</v>
      </c>
      <c r="S331" s="135"/>
      <c r="T331" s="137">
        <f>SUM(T332:T339)</f>
        <v>0</v>
      </c>
      <c r="AR331" s="130" t="s">
        <v>85</v>
      </c>
      <c r="AT331" s="138" t="s">
        <v>76</v>
      </c>
      <c r="AU331" s="138" t="s">
        <v>85</v>
      </c>
      <c r="AY331" s="130" t="s">
        <v>122</v>
      </c>
      <c r="BK331" s="139">
        <f>SUM(BK332:BK339)</f>
        <v>472466.14999999997</v>
      </c>
    </row>
    <row r="332" spans="1:65" s="1" customFormat="1" ht="24.2" customHeight="1">
      <c r="A332" s="31"/>
      <c r="B332" s="142"/>
      <c r="C332" s="143" t="s">
        <v>507</v>
      </c>
      <c r="D332" s="143" t="s">
        <v>125</v>
      </c>
      <c r="E332" s="144" t="s">
        <v>508</v>
      </c>
      <c r="F332" s="145" t="s">
        <v>509</v>
      </c>
      <c r="G332" s="146" t="s">
        <v>230</v>
      </c>
      <c r="H332" s="147">
        <v>123.018</v>
      </c>
      <c r="I332" s="148">
        <v>1617.25</v>
      </c>
      <c r="J332" s="149">
        <f>ROUND(I332*H332,2)</f>
        <v>198950.86</v>
      </c>
      <c r="K332" s="145" t="s">
        <v>129</v>
      </c>
      <c r="L332" s="32"/>
      <c r="M332" s="150" t="s">
        <v>1</v>
      </c>
      <c r="N332" s="151" t="s">
        <v>42</v>
      </c>
      <c r="O332" s="57"/>
      <c r="P332" s="152">
        <f>O332*H332</f>
        <v>0</v>
      </c>
      <c r="Q332" s="152">
        <v>0</v>
      </c>
      <c r="R332" s="152">
        <f>Q332*H332</f>
        <v>0</v>
      </c>
      <c r="S332" s="152">
        <v>0</v>
      </c>
      <c r="T332" s="153">
        <f>S332*H332</f>
        <v>0</v>
      </c>
      <c r="U332" s="31"/>
      <c r="V332" s="31"/>
      <c r="W332" s="31"/>
      <c r="X332" s="31"/>
      <c r="Y332" s="31"/>
      <c r="Z332" s="31"/>
      <c r="AA332" s="31"/>
      <c r="AB332" s="31"/>
      <c r="AC332" s="31"/>
      <c r="AD332" s="31"/>
      <c r="AE332" s="31"/>
      <c r="AR332" s="154" t="s">
        <v>141</v>
      </c>
      <c r="AT332" s="154" t="s">
        <v>125</v>
      </c>
      <c r="AU332" s="154" t="s">
        <v>87</v>
      </c>
      <c r="AY332" s="16" t="s">
        <v>122</v>
      </c>
      <c r="BE332" s="155">
        <f>IF(N332="základní",J332,0)</f>
        <v>198950.86</v>
      </c>
      <c r="BF332" s="155">
        <f>IF(N332="snížená",J332,0)</f>
        <v>0</v>
      </c>
      <c r="BG332" s="155">
        <f>IF(N332="zákl. přenesená",J332,0)</f>
        <v>0</v>
      </c>
      <c r="BH332" s="155">
        <f>IF(N332="sníž. přenesená",J332,0)</f>
        <v>0</v>
      </c>
      <c r="BI332" s="155">
        <f>IF(N332="nulová",J332,0)</f>
        <v>0</v>
      </c>
      <c r="BJ332" s="16" t="s">
        <v>85</v>
      </c>
      <c r="BK332" s="155">
        <f>ROUND(I332*H332,2)</f>
        <v>198950.86</v>
      </c>
      <c r="BL332" s="16" t="s">
        <v>141</v>
      </c>
      <c r="BM332" s="154" t="s">
        <v>510</v>
      </c>
    </row>
    <row r="333" spans="1:65" s="1" customFormat="1" ht="24.2" customHeight="1">
      <c r="A333" s="31"/>
      <c r="B333" s="142"/>
      <c r="C333" s="143" t="s">
        <v>511</v>
      </c>
      <c r="D333" s="143" t="s">
        <v>125</v>
      </c>
      <c r="E333" s="144" t="s">
        <v>512</v>
      </c>
      <c r="F333" s="145" t="s">
        <v>513</v>
      </c>
      <c r="G333" s="146" t="s">
        <v>230</v>
      </c>
      <c r="H333" s="147">
        <v>123.018</v>
      </c>
      <c r="I333" s="148">
        <v>119.14</v>
      </c>
      <c r="J333" s="149">
        <f>ROUND(I333*H333,2)</f>
        <v>14656.36</v>
      </c>
      <c r="K333" s="145" t="s">
        <v>129</v>
      </c>
      <c r="L333" s="32"/>
      <c r="M333" s="150" t="s">
        <v>1</v>
      </c>
      <c r="N333" s="151" t="s">
        <v>42</v>
      </c>
      <c r="O333" s="57"/>
      <c r="P333" s="152">
        <f>O333*H333</f>
        <v>0</v>
      </c>
      <c r="Q333" s="152">
        <v>0</v>
      </c>
      <c r="R333" s="152">
        <f>Q333*H333</f>
        <v>0</v>
      </c>
      <c r="S333" s="152">
        <v>0</v>
      </c>
      <c r="T333" s="153">
        <f>S333*H333</f>
        <v>0</v>
      </c>
      <c r="U333" s="31"/>
      <c r="V333" s="31"/>
      <c r="W333" s="31"/>
      <c r="X333" s="31"/>
      <c r="Y333" s="31"/>
      <c r="Z333" s="31"/>
      <c r="AA333" s="31"/>
      <c r="AB333" s="31"/>
      <c r="AC333" s="31"/>
      <c r="AD333" s="31"/>
      <c r="AE333" s="31"/>
      <c r="AR333" s="154" t="s">
        <v>141</v>
      </c>
      <c r="AT333" s="154" t="s">
        <v>125</v>
      </c>
      <c r="AU333" s="154" t="s">
        <v>87</v>
      </c>
      <c r="AY333" s="16" t="s">
        <v>122</v>
      </c>
      <c r="BE333" s="155">
        <f>IF(N333="základní",J333,0)</f>
        <v>14656.36</v>
      </c>
      <c r="BF333" s="155">
        <f>IF(N333="snížená",J333,0)</f>
        <v>0</v>
      </c>
      <c r="BG333" s="155">
        <f>IF(N333="zákl. přenesená",J333,0)</f>
        <v>0</v>
      </c>
      <c r="BH333" s="155">
        <f>IF(N333="sníž. přenesená",J333,0)</f>
        <v>0</v>
      </c>
      <c r="BI333" s="155">
        <f>IF(N333="nulová",J333,0)</f>
        <v>0</v>
      </c>
      <c r="BJ333" s="16" t="s">
        <v>85</v>
      </c>
      <c r="BK333" s="155">
        <f>ROUND(I333*H333,2)</f>
        <v>14656.36</v>
      </c>
      <c r="BL333" s="16" t="s">
        <v>141</v>
      </c>
      <c r="BM333" s="154" t="s">
        <v>514</v>
      </c>
    </row>
    <row r="334" spans="1:65" s="1" customFormat="1" ht="24.2" customHeight="1">
      <c r="A334" s="31"/>
      <c r="B334" s="142"/>
      <c r="C334" s="143" t="s">
        <v>515</v>
      </c>
      <c r="D334" s="143" t="s">
        <v>125</v>
      </c>
      <c r="E334" s="144" t="s">
        <v>516</v>
      </c>
      <c r="F334" s="145" t="s">
        <v>517</v>
      </c>
      <c r="G334" s="146" t="s">
        <v>230</v>
      </c>
      <c r="H334" s="147">
        <v>1107.162</v>
      </c>
      <c r="I334" s="148">
        <v>189.88</v>
      </c>
      <c r="J334" s="149">
        <f>ROUND(I334*H334,2)</f>
        <v>210227.92</v>
      </c>
      <c r="K334" s="145" t="s">
        <v>129</v>
      </c>
      <c r="L334" s="32"/>
      <c r="M334" s="150" t="s">
        <v>1</v>
      </c>
      <c r="N334" s="151" t="s">
        <v>42</v>
      </c>
      <c r="O334" s="57"/>
      <c r="P334" s="152">
        <f>O334*H334</f>
        <v>0</v>
      </c>
      <c r="Q334" s="152">
        <v>0</v>
      </c>
      <c r="R334" s="152">
        <f>Q334*H334</f>
        <v>0</v>
      </c>
      <c r="S334" s="152">
        <v>0</v>
      </c>
      <c r="T334" s="153">
        <f>S334*H334</f>
        <v>0</v>
      </c>
      <c r="U334" s="31"/>
      <c r="V334" s="31"/>
      <c r="W334" s="31"/>
      <c r="X334" s="31"/>
      <c r="Y334" s="31"/>
      <c r="Z334" s="31"/>
      <c r="AA334" s="31"/>
      <c r="AB334" s="31"/>
      <c r="AC334" s="31"/>
      <c r="AD334" s="31"/>
      <c r="AE334" s="31"/>
      <c r="AR334" s="154" t="s">
        <v>141</v>
      </c>
      <c r="AT334" s="154" t="s">
        <v>125</v>
      </c>
      <c r="AU334" s="154" t="s">
        <v>87</v>
      </c>
      <c r="AY334" s="16" t="s">
        <v>122</v>
      </c>
      <c r="BE334" s="155">
        <f>IF(N334="základní",J334,0)</f>
        <v>210227.92</v>
      </c>
      <c r="BF334" s="155">
        <f>IF(N334="snížená",J334,0)</f>
        <v>0</v>
      </c>
      <c r="BG334" s="155">
        <f>IF(N334="zákl. přenesená",J334,0)</f>
        <v>0</v>
      </c>
      <c r="BH334" s="155">
        <f>IF(N334="sníž. přenesená",J334,0)</f>
        <v>0</v>
      </c>
      <c r="BI334" s="155">
        <f>IF(N334="nulová",J334,0)</f>
        <v>0</v>
      </c>
      <c r="BJ334" s="16" t="s">
        <v>85</v>
      </c>
      <c r="BK334" s="155">
        <f>ROUND(I334*H334,2)</f>
        <v>210227.92</v>
      </c>
      <c r="BL334" s="16" t="s">
        <v>141</v>
      </c>
      <c r="BM334" s="154" t="s">
        <v>518</v>
      </c>
    </row>
    <row r="335" spans="1:65" s="12" customFormat="1">
      <c r="B335" s="165"/>
      <c r="D335" s="156" t="s">
        <v>210</v>
      </c>
      <c r="E335" s="166" t="s">
        <v>1</v>
      </c>
      <c r="F335" s="167" t="s">
        <v>519</v>
      </c>
      <c r="H335" s="168">
        <v>1107.162</v>
      </c>
      <c r="I335" s="169"/>
      <c r="L335" s="165"/>
      <c r="M335" s="170"/>
      <c r="N335" s="171"/>
      <c r="O335" s="171"/>
      <c r="P335" s="171"/>
      <c r="Q335" s="171"/>
      <c r="R335" s="171"/>
      <c r="S335" s="171"/>
      <c r="T335" s="172"/>
      <c r="AT335" s="166" t="s">
        <v>210</v>
      </c>
      <c r="AU335" s="166" t="s">
        <v>87</v>
      </c>
      <c r="AV335" s="12" t="s">
        <v>87</v>
      </c>
      <c r="AW335" s="12" t="s">
        <v>32</v>
      </c>
      <c r="AX335" s="12" t="s">
        <v>85</v>
      </c>
      <c r="AY335" s="166" t="s">
        <v>122</v>
      </c>
    </row>
    <row r="336" spans="1:65" s="1" customFormat="1" ht="24.2" customHeight="1">
      <c r="A336" s="31"/>
      <c r="B336" s="142"/>
      <c r="C336" s="143" t="s">
        <v>520</v>
      </c>
      <c r="D336" s="143" t="s">
        <v>125</v>
      </c>
      <c r="E336" s="144" t="s">
        <v>521</v>
      </c>
      <c r="F336" s="145" t="s">
        <v>522</v>
      </c>
      <c r="G336" s="146" t="s">
        <v>230</v>
      </c>
      <c r="H336" s="147">
        <v>36.905000000000001</v>
      </c>
      <c r="I336" s="148">
        <v>773.57</v>
      </c>
      <c r="J336" s="149">
        <f>ROUND(I336*H336,2)</f>
        <v>28548.6</v>
      </c>
      <c r="K336" s="145" t="s">
        <v>129</v>
      </c>
      <c r="L336" s="32"/>
      <c r="M336" s="150" t="s">
        <v>1</v>
      </c>
      <c r="N336" s="151" t="s">
        <v>42</v>
      </c>
      <c r="O336" s="57"/>
      <c r="P336" s="152">
        <f>O336*H336</f>
        <v>0</v>
      </c>
      <c r="Q336" s="152">
        <v>0</v>
      </c>
      <c r="R336" s="152">
        <f>Q336*H336</f>
        <v>0</v>
      </c>
      <c r="S336" s="152">
        <v>0</v>
      </c>
      <c r="T336" s="153">
        <f>S336*H336</f>
        <v>0</v>
      </c>
      <c r="U336" s="31"/>
      <c r="V336" s="31"/>
      <c r="W336" s="31"/>
      <c r="X336" s="31"/>
      <c r="Y336" s="31"/>
      <c r="Z336" s="31"/>
      <c r="AA336" s="31"/>
      <c r="AB336" s="31"/>
      <c r="AC336" s="31"/>
      <c r="AD336" s="31"/>
      <c r="AE336" s="31"/>
      <c r="AR336" s="154" t="s">
        <v>141</v>
      </c>
      <c r="AT336" s="154" t="s">
        <v>125</v>
      </c>
      <c r="AU336" s="154" t="s">
        <v>87</v>
      </c>
      <c r="AY336" s="16" t="s">
        <v>122</v>
      </c>
      <c r="BE336" s="155">
        <f>IF(N336="základní",J336,0)</f>
        <v>28548.6</v>
      </c>
      <c r="BF336" s="155">
        <f>IF(N336="snížená",J336,0)</f>
        <v>0</v>
      </c>
      <c r="BG336" s="155">
        <f>IF(N336="zákl. přenesená",J336,0)</f>
        <v>0</v>
      </c>
      <c r="BH336" s="155">
        <f>IF(N336="sníž. přenesená",J336,0)</f>
        <v>0</v>
      </c>
      <c r="BI336" s="155">
        <f>IF(N336="nulová",J336,0)</f>
        <v>0</v>
      </c>
      <c r="BJ336" s="16" t="s">
        <v>85</v>
      </c>
      <c r="BK336" s="155">
        <f>ROUND(I336*H336,2)</f>
        <v>28548.6</v>
      </c>
      <c r="BL336" s="16" t="s">
        <v>141</v>
      </c>
      <c r="BM336" s="154" t="s">
        <v>523</v>
      </c>
    </row>
    <row r="337" spans="1:65" s="12" customFormat="1">
      <c r="B337" s="165"/>
      <c r="D337" s="156" t="s">
        <v>210</v>
      </c>
      <c r="E337" s="166" t="s">
        <v>1</v>
      </c>
      <c r="F337" s="167" t="s">
        <v>524</v>
      </c>
      <c r="H337" s="168">
        <v>36.905000000000001</v>
      </c>
      <c r="I337" s="169"/>
      <c r="L337" s="165"/>
      <c r="M337" s="170"/>
      <c r="N337" s="171"/>
      <c r="O337" s="171"/>
      <c r="P337" s="171"/>
      <c r="Q337" s="171"/>
      <c r="R337" s="171"/>
      <c r="S337" s="171"/>
      <c r="T337" s="172"/>
      <c r="AT337" s="166" t="s">
        <v>210</v>
      </c>
      <c r="AU337" s="166" t="s">
        <v>87</v>
      </c>
      <c r="AV337" s="12" t="s">
        <v>87</v>
      </c>
      <c r="AW337" s="12" t="s">
        <v>32</v>
      </c>
      <c r="AX337" s="12" t="s">
        <v>85</v>
      </c>
      <c r="AY337" s="166" t="s">
        <v>122</v>
      </c>
    </row>
    <row r="338" spans="1:65" s="1" customFormat="1" ht="24.2" customHeight="1">
      <c r="A338" s="31"/>
      <c r="B338" s="142"/>
      <c r="C338" s="143" t="s">
        <v>525</v>
      </c>
      <c r="D338" s="143" t="s">
        <v>125</v>
      </c>
      <c r="E338" s="144" t="s">
        <v>526</v>
      </c>
      <c r="F338" s="145" t="s">
        <v>527</v>
      </c>
      <c r="G338" s="146" t="s">
        <v>230</v>
      </c>
      <c r="H338" s="147">
        <v>86.113</v>
      </c>
      <c r="I338" s="148">
        <v>233.21</v>
      </c>
      <c r="J338" s="149">
        <f>ROUND(I338*H338,2)</f>
        <v>20082.41</v>
      </c>
      <c r="K338" s="145" t="s">
        <v>129</v>
      </c>
      <c r="L338" s="32"/>
      <c r="M338" s="150" t="s">
        <v>1</v>
      </c>
      <c r="N338" s="151" t="s">
        <v>42</v>
      </c>
      <c r="O338" s="57"/>
      <c r="P338" s="152">
        <f>O338*H338</f>
        <v>0</v>
      </c>
      <c r="Q338" s="152">
        <v>0</v>
      </c>
      <c r="R338" s="152">
        <f>Q338*H338</f>
        <v>0</v>
      </c>
      <c r="S338" s="152">
        <v>0</v>
      </c>
      <c r="T338" s="153">
        <f>S338*H338</f>
        <v>0</v>
      </c>
      <c r="U338" s="31"/>
      <c r="V338" s="31"/>
      <c r="W338" s="31"/>
      <c r="X338" s="31"/>
      <c r="Y338" s="31"/>
      <c r="Z338" s="31"/>
      <c r="AA338" s="31"/>
      <c r="AB338" s="31"/>
      <c r="AC338" s="31"/>
      <c r="AD338" s="31"/>
      <c r="AE338" s="31"/>
      <c r="AR338" s="154" t="s">
        <v>141</v>
      </c>
      <c r="AT338" s="154" t="s">
        <v>125</v>
      </c>
      <c r="AU338" s="154" t="s">
        <v>87</v>
      </c>
      <c r="AY338" s="16" t="s">
        <v>122</v>
      </c>
      <c r="BE338" s="155">
        <f>IF(N338="základní",J338,0)</f>
        <v>20082.41</v>
      </c>
      <c r="BF338" s="155">
        <f>IF(N338="snížená",J338,0)</f>
        <v>0</v>
      </c>
      <c r="BG338" s="155">
        <f>IF(N338="zákl. přenesená",J338,0)</f>
        <v>0</v>
      </c>
      <c r="BH338" s="155">
        <f>IF(N338="sníž. přenesená",J338,0)</f>
        <v>0</v>
      </c>
      <c r="BI338" s="155">
        <f>IF(N338="nulová",J338,0)</f>
        <v>0</v>
      </c>
      <c r="BJ338" s="16" t="s">
        <v>85</v>
      </c>
      <c r="BK338" s="155">
        <f>ROUND(I338*H338,2)</f>
        <v>20082.41</v>
      </c>
      <c r="BL338" s="16" t="s">
        <v>141</v>
      </c>
      <c r="BM338" s="154" t="s">
        <v>528</v>
      </c>
    </row>
    <row r="339" spans="1:65" s="12" customFormat="1">
      <c r="B339" s="165"/>
      <c r="D339" s="156" t="s">
        <v>210</v>
      </c>
      <c r="E339" s="166" t="s">
        <v>1</v>
      </c>
      <c r="F339" s="167" t="s">
        <v>529</v>
      </c>
      <c r="H339" s="168">
        <v>86.113</v>
      </c>
      <c r="I339" s="169"/>
      <c r="L339" s="165"/>
      <c r="M339" s="170"/>
      <c r="N339" s="171"/>
      <c r="O339" s="171"/>
      <c r="P339" s="171"/>
      <c r="Q339" s="171"/>
      <c r="R339" s="171"/>
      <c r="S339" s="171"/>
      <c r="T339" s="172"/>
      <c r="AT339" s="166" t="s">
        <v>210</v>
      </c>
      <c r="AU339" s="166" t="s">
        <v>87</v>
      </c>
      <c r="AV339" s="12" t="s">
        <v>87</v>
      </c>
      <c r="AW339" s="12" t="s">
        <v>32</v>
      </c>
      <c r="AX339" s="12" t="s">
        <v>85</v>
      </c>
      <c r="AY339" s="166" t="s">
        <v>122</v>
      </c>
    </row>
    <row r="340" spans="1:65" s="11" customFormat="1" ht="22.9" customHeight="1">
      <c r="B340" s="129"/>
      <c r="D340" s="130" t="s">
        <v>76</v>
      </c>
      <c r="E340" s="140" t="s">
        <v>530</v>
      </c>
      <c r="F340" s="140" t="s">
        <v>531</v>
      </c>
      <c r="I340" s="132"/>
      <c r="J340" s="141">
        <f>BK340</f>
        <v>117439.25</v>
      </c>
      <c r="L340" s="129"/>
      <c r="M340" s="134"/>
      <c r="N340" s="135"/>
      <c r="O340" s="135"/>
      <c r="P340" s="136">
        <f>P341</f>
        <v>0</v>
      </c>
      <c r="Q340" s="135"/>
      <c r="R340" s="136">
        <f>R341</f>
        <v>0</v>
      </c>
      <c r="S340" s="135"/>
      <c r="T340" s="137">
        <f>T341</f>
        <v>0</v>
      </c>
      <c r="AR340" s="130" t="s">
        <v>85</v>
      </c>
      <c r="AT340" s="138" t="s">
        <v>76</v>
      </c>
      <c r="AU340" s="138" t="s">
        <v>85</v>
      </c>
      <c r="AY340" s="130" t="s">
        <v>122</v>
      </c>
      <c r="BK340" s="139">
        <f>BK341</f>
        <v>117439.25</v>
      </c>
    </row>
    <row r="341" spans="1:65" s="1" customFormat="1" ht="14.45" customHeight="1">
      <c r="A341" s="31"/>
      <c r="B341" s="142"/>
      <c r="C341" s="143" t="s">
        <v>532</v>
      </c>
      <c r="D341" s="143" t="s">
        <v>125</v>
      </c>
      <c r="E341" s="144" t="s">
        <v>533</v>
      </c>
      <c r="F341" s="145" t="s">
        <v>534</v>
      </c>
      <c r="G341" s="146" t="s">
        <v>230</v>
      </c>
      <c r="H341" s="147">
        <v>67.385000000000005</v>
      </c>
      <c r="I341" s="148">
        <v>1742.81</v>
      </c>
      <c r="J341" s="149">
        <f>ROUND(I341*H341,2)</f>
        <v>117439.25</v>
      </c>
      <c r="K341" s="145" t="s">
        <v>129</v>
      </c>
      <c r="L341" s="32"/>
      <c r="M341" s="150" t="s">
        <v>1</v>
      </c>
      <c r="N341" s="151" t="s">
        <v>42</v>
      </c>
      <c r="O341" s="57"/>
      <c r="P341" s="152">
        <f>O341*H341</f>
        <v>0</v>
      </c>
      <c r="Q341" s="152">
        <v>0</v>
      </c>
      <c r="R341" s="152">
        <f>Q341*H341</f>
        <v>0</v>
      </c>
      <c r="S341" s="152">
        <v>0</v>
      </c>
      <c r="T341" s="153">
        <f>S341*H341</f>
        <v>0</v>
      </c>
      <c r="U341" s="31"/>
      <c r="V341" s="31"/>
      <c r="W341" s="31"/>
      <c r="X341" s="31"/>
      <c r="Y341" s="31"/>
      <c r="Z341" s="31"/>
      <c r="AA341" s="31"/>
      <c r="AB341" s="31"/>
      <c r="AC341" s="31"/>
      <c r="AD341" s="31"/>
      <c r="AE341" s="31"/>
      <c r="AR341" s="154" t="s">
        <v>141</v>
      </c>
      <c r="AT341" s="154" t="s">
        <v>125</v>
      </c>
      <c r="AU341" s="154" t="s">
        <v>87</v>
      </c>
      <c r="AY341" s="16" t="s">
        <v>122</v>
      </c>
      <c r="BE341" s="155">
        <f>IF(N341="základní",J341,0)</f>
        <v>117439.25</v>
      </c>
      <c r="BF341" s="155">
        <f>IF(N341="snížená",J341,0)</f>
        <v>0</v>
      </c>
      <c r="BG341" s="155">
        <f>IF(N341="zákl. přenesená",J341,0)</f>
        <v>0</v>
      </c>
      <c r="BH341" s="155">
        <f>IF(N341="sníž. přenesená",J341,0)</f>
        <v>0</v>
      </c>
      <c r="BI341" s="155">
        <f>IF(N341="nulová",J341,0)</f>
        <v>0</v>
      </c>
      <c r="BJ341" s="16" t="s">
        <v>85</v>
      </c>
      <c r="BK341" s="155">
        <f>ROUND(I341*H341,2)</f>
        <v>117439.25</v>
      </c>
      <c r="BL341" s="16" t="s">
        <v>141</v>
      </c>
      <c r="BM341" s="154" t="s">
        <v>535</v>
      </c>
    </row>
    <row r="342" spans="1:65" s="11" customFormat="1" ht="25.9" customHeight="1">
      <c r="B342" s="129"/>
      <c r="D342" s="130" t="s">
        <v>76</v>
      </c>
      <c r="E342" s="131" t="s">
        <v>536</v>
      </c>
      <c r="F342" s="131" t="s">
        <v>537</v>
      </c>
      <c r="I342" s="132"/>
      <c r="J342" s="133">
        <f>BK342</f>
        <v>3197555.4600000004</v>
      </c>
      <c r="L342" s="129"/>
      <c r="M342" s="134"/>
      <c r="N342" s="135"/>
      <c r="O342" s="135"/>
      <c r="P342" s="136">
        <f>P343+P350+P352+P354+P356+P358+P362+P364+P371+P411+P428+P449+P507+P530+P559+P612</f>
        <v>0</v>
      </c>
      <c r="Q342" s="135"/>
      <c r="R342" s="136">
        <f>R343+R350+R352+R354+R356+R358+R362+R364+R371+R411+R428+R449+R507+R530+R559+R612</f>
        <v>13.26444828</v>
      </c>
      <c r="S342" s="135"/>
      <c r="T342" s="137">
        <f>T343+T350+T352+T354+T356+T358+T362+T364+T371+T411+T428+T449+T507+T530+T559+T612</f>
        <v>1.8343574999999999</v>
      </c>
      <c r="AR342" s="130" t="s">
        <v>87</v>
      </c>
      <c r="AT342" s="138" t="s">
        <v>76</v>
      </c>
      <c r="AU342" s="138" t="s">
        <v>77</v>
      </c>
      <c r="AY342" s="130" t="s">
        <v>122</v>
      </c>
      <c r="BK342" s="139">
        <f>BK343+BK350+BK352+BK354+BK356+BK358+BK362+BK364+BK371+BK411+BK428+BK449+BK507+BK530+BK559+BK612</f>
        <v>3197555.4600000004</v>
      </c>
    </row>
    <row r="343" spans="1:65" s="11" customFormat="1" ht="22.9" customHeight="1">
      <c r="B343" s="129"/>
      <c r="D343" s="130" t="s">
        <v>76</v>
      </c>
      <c r="E343" s="140" t="s">
        <v>538</v>
      </c>
      <c r="F343" s="140" t="s">
        <v>539</v>
      </c>
      <c r="I343" s="132"/>
      <c r="J343" s="141">
        <f>BK343</f>
        <v>170956.09</v>
      </c>
      <c r="L343" s="129"/>
      <c r="M343" s="134"/>
      <c r="N343" s="135"/>
      <c r="O343" s="135"/>
      <c r="P343" s="136">
        <f>SUM(P344:P349)</f>
        <v>0</v>
      </c>
      <c r="Q343" s="135"/>
      <c r="R343" s="136">
        <f>SUM(R344:R349)</f>
        <v>1.21716</v>
      </c>
      <c r="S343" s="135"/>
      <c r="T343" s="137">
        <f>SUM(T344:T349)</f>
        <v>0</v>
      </c>
      <c r="AR343" s="130" t="s">
        <v>87</v>
      </c>
      <c r="AT343" s="138" t="s">
        <v>76</v>
      </c>
      <c r="AU343" s="138" t="s">
        <v>85</v>
      </c>
      <c r="AY343" s="130" t="s">
        <v>122</v>
      </c>
      <c r="BK343" s="139">
        <f>SUM(BK344:BK349)</f>
        <v>170956.09</v>
      </c>
    </row>
    <row r="344" spans="1:65" s="1" customFormat="1" ht="37.9" customHeight="1">
      <c r="A344" s="31"/>
      <c r="B344" s="142"/>
      <c r="C344" s="143" t="s">
        <v>540</v>
      </c>
      <c r="D344" s="143" t="s">
        <v>125</v>
      </c>
      <c r="E344" s="144" t="s">
        <v>541</v>
      </c>
      <c r="F344" s="145" t="s">
        <v>542</v>
      </c>
      <c r="G344" s="146" t="s">
        <v>222</v>
      </c>
      <c r="H344" s="147">
        <v>347.76</v>
      </c>
      <c r="I344" s="148">
        <v>411.31</v>
      </c>
      <c r="J344" s="149">
        <f>ROUND(I344*H344,2)</f>
        <v>143037.17000000001</v>
      </c>
      <c r="K344" s="145" t="s">
        <v>129</v>
      </c>
      <c r="L344" s="32"/>
      <c r="M344" s="150" t="s">
        <v>1</v>
      </c>
      <c r="N344" s="151" t="s">
        <v>42</v>
      </c>
      <c r="O344" s="57"/>
      <c r="P344" s="152">
        <f>O344*H344</f>
        <v>0</v>
      </c>
      <c r="Q344" s="152">
        <v>3.5000000000000001E-3</v>
      </c>
      <c r="R344" s="152">
        <f>Q344*H344</f>
        <v>1.21716</v>
      </c>
      <c r="S344" s="152">
        <v>0</v>
      </c>
      <c r="T344" s="153">
        <f>S344*H344</f>
        <v>0</v>
      </c>
      <c r="U344" s="31"/>
      <c r="V344" s="31"/>
      <c r="W344" s="31"/>
      <c r="X344" s="31"/>
      <c r="Y344" s="31"/>
      <c r="Z344" s="31"/>
      <c r="AA344" s="31"/>
      <c r="AB344" s="31"/>
      <c r="AC344" s="31"/>
      <c r="AD344" s="31"/>
      <c r="AE344" s="31"/>
      <c r="AR344" s="154" t="s">
        <v>283</v>
      </c>
      <c r="AT344" s="154" t="s">
        <v>125</v>
      </c>
      <c r="AU344" s="154" t="s">
        <v>87</v>
      </c>
      <c r="AY344" s="16" t="s">
        <v>122</v>
      </c>
      <c r="BE344" s="155">
        <f>IF(N344="základní",J344,0)</f>
        <v>143037.17000000001</v>
      </c>
      <c r="BF344" s="155">
        <f>IF(N344="snížená",J344,0)</f>
        <v>0</v>
      </c>
      <c r="BG344" s="155">
        <f>IF(N344="zákl. přenesená",J344,0)</f>
        <v>0</v>
      </c>
      <c r="BH344" s="155">
        <f>IF(N344="sníž. přenesená",J344,0)</f>
        <v>0</v>
      </c>
      <c r="BI344" s="155">
        <f>IF(N344="nulová",J344,0)</f>
        <v>0</v>
      </c>
      <c r="BJ344" s="16" t="s">
        <v>85</v>
      </c>
      <c r="BK344" s="155">
        <f>ROUND(I344*H344,2)</f>
        <v>143037.17000000001</v>
      </c>
      <c r="BL344" s="16" t="s">
        <v>283</v>
      </c>
      <c r="BM344" s="154" t="s">
        <v>543</v>
      </c>
    </row>
    <row r="345" spans="1:65" s="12" customFormat="1">
      <c r="B345" s="165"/>
      <c r="D345" s="156" t="s">
        <v>210</v>
      </c>
      <c r="E345" s="166" t="s">
        <v>1</v>
      </c>
      <c r="F345" s="167" t="s">
        <v>544</v>
      </c>
      <c r="H345" s="168">
        <v>315.12</v>
      </c>
      <c r="I345" s="169"/>
      <c r="L345" s="165"/>
      <c r="M345" s="170"/>
      <c r="N345" s="171"/>
      <c r="O345" s="171"/>
      <c r="P345" s="171"/>
      <c r="Q345" s="171"/>
      <c r="R345" s="171"/>
      <c r="S345" s="171"/>
      <c r="T345" s="172"/>
      <c r="AT345" s="166" t="s">
        <v>210</v>
      </c>
      <c r="AU345" s="166" t="s">
        <v>87</v>
      </c>
      <c r="AV345" s="12" t="s">
        <v>87</v>
      </c>
      <c r="AW345" s="12" t="s">
        <v>32</v>
      </c>
      <c r="AX345" s="12" t="s">
        <v>77</v>
      </c>
      <c r="AY345" s="166" t="s">
        <v>122</v>
      </c>
    </row>
    <row r="346" spans="1:65" s="12" customFormat="1">
      <c r="B346" s="165"/>
      <c r="D346" s="156" t="s">
        <v>210</v>
      </c>
      <c r="E346" s="166" t="s">
        <v>1</v>
      </c>
      <c r="F346" s="167" t="s">
        <v>545</v>
      </c>
      <c r="H346" s="168">
        <v>32.64</v>
      </c>
      <c r="I346" s="169"/>
      <c r="L346" s="165"/>
      <c r="M346" s="170"/>
      <c r="N346" s="171"/>
      <c r="O346" s="171"/>
      <c r="P346" s="171"/>
      <c r="Q346" s="171"/>
      <c r="R346" s="171"/>
      <c r="S346" s="171"/>
      <c r="T346" s="172"/>
      <c r="AT346" s="166" t="s">
        <v>210</v>
      </c>
      <c r="AU346" s="166" t="s">
        <v>87</v>
      </c>
      <c r="AV346" s="12" t="s">
        <v>87</v>
      </c>
      <c r="AW346" s="12" t="s">
        <v>32</v>
      </c>
      <c r="AX346" s="12" t="s">
        <v>77</v>
      </c>
      <c r="AY346" s="166" t="s">
        <v>122</v>
      </c>
    </row>
    <row r="347" spans="1:65" s="13" customFormat="1">
      <c r="B347" s="173"/>
      <c r="D347" s="156" t="s">
        <v>210</v>
      </c>
      <c r="E347" s="174" t="s">
        <v>1</v>
      </c>
      <c r="F347" s="175" t="s">
        <v>237</v>
      </c>
      <c r="H347" s="176">
        <v>347.76</v>
      </c>
      <c r="I347" s="177"/>
      <c r="L347" s="173"/>
      <c r="M347" s="178"/>
      <c r="N347" s="179"/>
      <c r="O347" s="179"/>
      <c r="P347" s="179"/>
      <c r="Q347" s="179"/>
      <c r="R347" s="179"/>
      <c r="S347" s="179"/>
      <c r="T347" s="180"/>
      <c r="AT347" s="174" t="s">
        <v>210</v>
      </c>
      <c r="AU347" s="174" t="s">
        <v>87</v>
      </c>
      <c r="AV347" s="13" t="s">
        <v>141</v>
      </c>
      <c r="AW347" s="13" t="s">
        <v>32</v>
      </c>
      <c r="AX347" s="13" t="s">
        <v>85</v>
      </c>
      <c r="AY347" s="174" t="s">
        <v>122</v>
      </c>
    </row>
    <row r="348" spans="1:65" s="1" customFormat="1" ht="37.9" customHeight="1">
      <c r="A348" s="31"/>
      <c r="B348" s="142"/>
      <c r="C348" s="143" t="s">
        <v>546</v>
      </c>
      <c r="D348" s="143" t="s">
        <v>125</v>
      </c>
      <c r="E348" s="144" t="s">
        <v>547</v>
      </c>
      <c r="F348" s="145" t="s">
        <v>548</v>
      </c>
      <c r="G348" s="146" t="s">
        <v>222</v>
      </c>
      <c r="H348" s="147">
        <v>347.76</v>
      </c>
      <c r="I348" s="148">
        <v>77.36</v>
      </c>
      <c r="J348" s="149">
        <f>ROUND(I348*H348,2)</f>
        <v>26902.71</v>
      </c>
      <c r="K348" s="145" t="s">
        <v>1</v>
      </c>
      <c r="L348" s="32"/>
      <c r="M348" s="150" t="s">
        <v>1</v>
      </c>
      <c r="N348" s="151" t="s">
        <v>42</v>
      </c>
      <c r="O348" s="57"/>
      <c r="P348" s="152">
        <f>O348*H348</f>
        <v>0</v>
      </c>
      <c r="Q348" s="152">
        <v>0</v>
      </c>
      <c r="R348" s="152">
        <f>Q348*H348</f>
        <v>0</v>
      </c>
      <c r="S348" s="152">
        <v>0</v>
      </c>
      <c r="T348" s="153">
        <f>S348*H348</f>
        <v>0</v>
      </c>
      <c r="U348" s="31"/>
      <c r="V348" s="31"/>
      <c r="W348" s="31"/>
      <c r="X348" s="31"/>
      <c r="Y348" s="31"/>
      <c r="Z348" s="31"/>
      <c r="AA348" s="31"/>
      <c r="AB348" s="31"/>
      <c r="AC348" s="31"/>
      <c r="AD348" s="31"/>
      <c r="AE348" s="31"/>
      <c r="AR348" s="154" t="s">
        <v>283</v>
      </c>
      <c r="AT348" s="154" t="s">
        <v>125</v>
      </c>
      <c r="AU348" s="154" t="s">
        <v>87</v>
      </c>
      <c r="AY348" s="16" t="s">
        <v>122</v>
      </c>
      <c r="BE348" s="155">
        <f>IF(N348="základní",J348,0)</f>
        <v>26902.71</v>
      </c>
      <c r="BF348" s="155">
        <f>IF(N348="snížená",J348,0)</f>
        <v>0</v>
      </c>
      <c r="BG348" s="155">
        <f>IF(N348="zákl. přenesená",J348,0)</f>
        <v>0</v>
      </c>
      <c r="BH348" s="155">
        <f>IF(N348="sníž. přenesená",J348,0)</f>
        <v>0</v>
      </c>
      <c r="BI348" s="155">
        <f>IF(N348="nulová",J348,0)</f>
        <v>0</v>
      </c>
      <c r="BJ348" s="16" t="s">
        <v>85</v>
      </c>
      <c r="BK348" s="155">
        <f>ROUND(I348*H348,2)</f>
        <v>26902.71</v>
      </c>
      <c r="BL348" s="16" t="s">
        <v>283</v>
      </c>
      <c r="BM348" s="154" t="s">
        <v>549</v>
      </c>
    </row>
    <row r="349" spans="1:65" s="1" customFormat="1" ht="24.2" customHeight="1">
      <c r="A349" s="31"/>
      <c r="B349" s="142"/>
      <c r="C349" s="143" t="s">
        <v>550</v>
      </c>
      <c r="D349" s="143" t="s">
        <v>125</v>
      </c>
      <c r="E349" s="144" t="s">
        <v>551</v>
      </c>
      <c r="F349" s="145" t="s">
        <v>552</v>
      </c>
      <c r="G349" s="146" t="s">
        <v>230</v>
      </c>
      <c r="H349" s="147">
        <v>1.2170000000000001</v>
      </c>
      <c r="I349" s="148">
        <v>835.01</v>
      </c>
      <c r="J349" s="149">
        <f>ROUND(I349*H349,2)</f>
        <v>1016.21</v>
      </c>
      <c r="K349" s="145" t="s">
        <v>129</v>
      </c>
      <c r="L349" s="32"/>
      <c r="M349" s="150" t="s">
        <v>1</v>
      </c>
      <c r="N349" s="151" t="s">
        <v>42</v>
      </c>
      <c r="O349" s="57"/>
      <c r="P349" s="152">
        <f>O349*H349</f>
        <v>0</v>
      </c>
      <c r="Q349" s="152">
        <v>0</v>
      </c>
      <c r="R349" s="152">
        <f>Q349*H349</f>
        <v>0</v>
      </c>
      <c r="S349" s="152">
        <v>0</v>
      </c>
      <c r="T349" s="153">
        <f>S349*H349</f>
        <v>0</v>
      </c>
      <c r="U349" s="31"/>
      <c r="V349" s="31"/>
      <c r="W349" s="31"/>
      <c r="X349" s="31"/>
      <c r="Y349" s="31"/>
      <c r="Z349" s="31"/>
      <c r="AA349" s="31"/>
      <c r="AB349" s="31"/>
      <c r="AC349" s="31"/>
      <c r="AD349" s="31"/>
      <c r="AE349" s="31"/>
      <c r="AR349" s="154" t="s">
        <v>283</v>
      </c>
      <c r="AT349" s="154" t="s">
        <v>125</v>
      </c>
      <c r="AU349" s="154" t="s">
        <v>87</v>
      </c>
      <c r="AY349" s="16" t="s">
        <v>122</v>
      </c>
      <c r="BE349" s="155">
        <f>IF(N349="základní",J349,0)</f>
        <v>1016.21</v>
      </c>
      <c r="BF349" s="155">
        <f>IF(N349="snížená",J349,0)</f>
        <v>0</v>
      </c>
      <c r="BG349" s="155">
        <f>IF(N349="zákl. přenesená",J349,0)</f>
        <v>0</v>
      </c>
      <c r="BH349" s="155">
        <f>IF(N349="sníž. přenesená",J349,0)</f>
        <v>0</v>
      </c>
      <c r="BI349" s="155">
        <f>IF(N349="nulová",J349,0)</f>
        <v>0</v>
      </c>
      <c r="BJ349" s="16" t="s">
        <v>85</v>
      </c>
      <c r="BK349" s="155">
        <f>ROUND(I349*H349,2)</f>
        <v>1016.21</v>
      </c>
      <c r="BL349" s="16" t="s">
        <v>283</v>
      </c>
      <c r="BM349" s="154" t="s">
        <v>553</v>
      </c>
    </row>
    <row r="350" spans="1:65" s="11" customFormat="1" ht="22.9" customHeight="1">
      <c r="B350" s="129"/>
      <c r="D350" s="130" t="s">
        <v>76</v>
      </c>
      <c r="E350" s="140" t="s">
        <v>554</v>
      </c>
      <c r="F350" s="140" t="s">
        <v>555</v>
      </c>
      <c r="I350" s="132"/>
      <c r="J350" s="141">
        <f>BK350</f>
        <v>282333.82</v>
      </c>
      <c r="L350" s="129"/>
      <c r="M350" s="134"/>
      <c r="N350" s="135"/>
      <c r="O350" s="135"/>
      <c r="P350" s="136">
        <f>P351</f>
        <v>0</v>
      </c>
      <c r="Q350" s="135"/>
      <c r="R350" s="136">
        <f>R351</f>
        <v>0</v>
      </c>
      <c r="S350" s="135"/>
      <c r="T350" s="137">
        <f>T351</f>
        <v>0</v>
      </c>
      <c r="AR350" s="130" t="s">
        <v>87</v>
      </c>
      <c r="AT350" s="138" t="s">
        <v>76</v>
      </c>
      <c r="AU350" s="138" t="s">
        <v>85</v>
      </c>
      <c r="AY350" s="130" t="s">
        <v>122</v>
      </c>
      <c r="BK350" s="139">
        <f>BK351</f>
        <v>282333.82</v>
      </c>
    </row>
    <row r="351" spans="1:65" s="1" customFormat="1" ht="24.2" customHeight="1">
      <c r="A351" s="31"/>
      <c r="B351" s="142"/>
      <c r="C351" s="143" t="s">
        <v>556</v>
      </c>
      <c r="D351" s="143" t="s">
        <v>125</v>
      </c>
      <c r="E351" s="144" t="s">
        <v>557</v>
      </c>
      <c r="F351" s="145" t="s">
        <v>558</v>
      </c>
      <c r="G351" s="146" t="s">
        <v>128</v>
      </c>
      <c r="H351" s="147">
        <v>1</v>
      </c>
      <c r="I351" s="148">
        <v>282333.82</v>
      </c>
      <c r="J351" s="149">
        <f>ROUND(I351*H351,2)</f>
        <v>282333.82</v>
      </c>
      <c r="K351" s="145" t="s">
        <v>1</v>
      </c>
      <c r="L351" s="32"/>
      <c r="M351" s="150" t="s">
        <v>1</v>
      </c>
      <c r="N351" s="151" t="s">
        <v>42</v>
      </c>
      <c r="O351" s="57"/>
      <c r="P351" s="152">
        <f>O351*H351</f>
        <v>0</v>
      </c>
      <c r="Q351" s="152">
        <v>0</v>
      </c>
      <c r="R351" s="152">
        <f>Q351*H351</f>
        <v>0</v>
      </c>
      <c r="S351" s="152">
        <v>0</v>
      </c>
      <c r="T351" s="153">
        <f>S351*H351</f>
        <v>0</v>
      </c>
      <c r="U351" s="31"/>
      <c r="V351" s="31"/>
      <c r="W351" s="31"/>
      <c r="X351" s="31"/>
      <c r="Y351" s="31"/>
      <c r="Z351" s="31"/>
      <c r="AA351" s="31"/>
      <c r="AB351" s="31"/>
      <c r="AC351" s="31"/>
      <c r="AD351" s="31"/>
      <c r="AE351" s="31"/>
      <c r="AR351" s="154" t="s">
        <v>283</v>
      </c>
      <c r="AT351" s="154" t="s">
        <v>125</v>
      </c>
      <c r="AU351" s="154" t="s">
        <v>87</v>
      </c>
      <c r="AY351" s="16" t="s">
        <v>122</v>
      </c>
      <c r="BE351" s="155">
        <f>IF(N351="základní",J351,0)</f>
        <v>282333.82</v>
      </c>
      <c r="BF351" s="155">
        <f>IF(N351="snížená",J351,0)</f>
        <v>0</v>
      </c>
      <c r="BG351" s="155">
        <f>IF(N351="zákl. přenesená",J351,0)</f>
        <v>0</v>
      </c>
      <c r="BH351" s="155">
        <f>IF(N351="sníž. přenesená",J351,0)</f>
        <v>0</v>
      </c>
      <c r="BI351" s="155">
        <f>IF(N351="nulová",J351,0)</f>
        <v>0</v>
      </c>
      <c r="BJ351" s="16" t="s">
        <v>85</v>
      </c>
      <c r="BK351" s="155">
        <f>ROUND(I351*H351,2)</f>
        <v>282333.82</v>
      </c>
      <c r="BL351" s="16" t="s">
        <v>283</v>
      </c>
      <c r="BM351" s="154" t="s">
        <v>559</v>
      </c>
    </row>
    <row r="352" spans="1:65" s="11" customFormat="1" ht="22.9" customHeight="1">
      <c r="B352" s="129"/>
      <c r="D352" s="130" t="s">
        <v>76</v>
      </c>
      <c r="E352" s="140" t="s">
        <v>560</v>
      </c>
      <c r="F352" s="140" t="s">
        <v>561</v>
      </c>
      <c r="I352" s="132"/>
      <c r="J352" s="141">
        <f>BK352</f>
        <v>29716.880000000001</v>
      </c>
      <c r="L352" s="129"/>
      <c r="M352" s="134"/>
      <c r="N352" s="135"/>
      <c r="O352" s="135"/>
      <c r="P352" s="136">
        <f>P353</f>
        <v>0</v>
      </c>
      <c r="Q352" s="135"/>
      <c r="R352" s="136">
        <f>R353</f>
        <v>0</v>
      </c>
      <c r="S352" s="135"/>
      <c r="T352" s="137">
        <f>T353</f>
        <v>0</v>
      </c>
      <c r="AR352" s="130" t="s">
        <v>87</v>
      </c>
      <c r="AT352" s="138" t="s">
        <v>76</v>
      </c>
      <c r="AU352" s="138" t="s">
        <v>85</v>
      </c>
      <c r="AY352" s="130" t="s">
        <v>122</v>
      </c>
      <c r="BK352" s="139">
        <f>BK353</f>
        <v>29716.880000000001</v>
      </c>
    </row>
    <row r="353" spans="1:65" s="1" customFormat="1" ht="14.45" customHeight="1">
      <c r="A353" s="31"/>
      <c r="B353" s="142"/>
      <c r="C353" s="143" t="s">
        <v>314</v>
      </c>
      <c r="D353" s="143" t="s">
        <v>125</v>
      </c>
      <c r="E353" s="144" t="s">
        <v>562</v>
      </c>
      <c r="F353" s="145" t="s">
        <v>563</v>
      </c>
      <c r="G353" s="146" t="s">
        <v>128</v>
      </c>
      <c r="H353" s="147">
        <v>1</v>
      </c>
      <c r="I353" s="148">
        <v>29716.880000000001</v>
      </c>
      <c r="J353" s="149">
        <f>ROUND(I353*H353,2)</f>
        <v>29716.880000000001</v>
      </c>
      <c r="K353" s="145" t="s">
        <v>1</v>
      </c>
      <c r="L353" s="32"/>
      <c r="M353" s="150" t="s">
        <v>1</v>
      </c>
      <c r="N353" s="151" t="s">
        <v>42</v>
      </c>
      <c r="O353" s="57"/>
      <c r="P353" s="152">
        <f>O353*H353</f>
        <v>0</v>
      </c>
      <c r="Q353" s="152">
        <v>0</v>
      </c>
      <c r="R353" s="152">
        <f>Q353*H353</f>
        <v>0</v>
      </c>
      <c r="S353" s="152">
        <v>0</v>
      </c>
      <c r="T353" s="153">
        <f>S353*H353</f>
        <v>0</v>
      </c>
      <c r="U353" s="31"/>
      <c r="V353" s="31"/>
      <c r="W353" s="31"/>
      <c r="X353" s="31"/>
      <c r="Y353" s="31"/>
      <c r="Z353" s="31"/>
      <c r="AA353" s="31"/>
      <c r="AB353" s="31"/>
      <c r="AC353" s="31"/>
      <c r="AD353" s="31"/>
      <c r="AE353" s="31"/>
      <c r="AR353" s="154" t="s">
        <v>283</v>
      </c>
      <c r="AT353" s="154" t="s">
        <v>125</v>
      </c>
      <c r="AU353" s="154" t="s">
        <v>87</v>
      </c>
      <c r="AY353" s="16" t="s">
        <v>122</v>
      </c>
      <c r="BE353" s="155">
        <f>IF(N353="základní",J353,0)</f>
        <v>29716.880000000001</v>
      </c>
      <c r="BF353" s="155">
        <f>IF(N353="snížená",J353,0)</f>
        <v>0</v>
      </c>
      <c r="BG353" s="155">
        <f>IF(N353="zákl. přenesená",J353,0)</f>
        <v>0</v>
      </c>
      <c r="BH353" s="155">
        <f>IF(N353="sníž. přenesená",J353,0)</f>
        <v>0</v>
      </c>
      <c r="BI353" s="155">
        <f>IF(N353="nulová",J353,0)</f>
        <v>0</v>
      </c>
      <c r="BJ353" s="16" t="s">
        <v>85</v>
      </c>
      <c r="BK353" s="155">
        <f>ROUND(I353*H353,2)</f>
        <v>29716.880000000001</v>
      </c>
      <c r="BL353" s="16" t="s">
        <v>283</v>
      </c>
      <c r="BM353" s="154" t="s">
        <v>564</v>
      </c>
    </row>
    <row r="354" spans="1:65" s="11" customFormat="1" ht="22.9" customHeight="1">
      <c r="B354" s="129"/>
      <c r="D354" s="130" t="s">
        <v>76</v>
      </c>
      <c r="E354" s="140" t="s">
        <v>565</v>
      </c>
      <c r="F354" s="140" t="s">
        <v>566</v>
      </c>
      <c r="I354" s="132"/>
      <c r="J354" s="141">
        <f>BK354</f>
        <v>134447.51999999999</v>
      </c>
      <c r="L354" s="129"/>
      <c r="M354" s="134"/>
      <c r="N354" s="135"/>
      <c r="O354" s="135"/>
      <c r="P354" s="136">
        <f>P355</f>
        <v>0</v>
      </c>
      <c r="Q354" s="135"/>
      <c r="R354" s="136">
        <f>R355</f>
        <v>0</v>
      </c>
      <c r="S354" s="135"/>
      <c r="T354" s="137">
        <f>T355</f>
        <v>0</v>
      </c>
      <c r="AR354" s="130" t="s">
        <v>87</v>
      </c>
      <c r="AT354" s="138" t="s">
        <v>76</v>
      </c>
      <c r="AU354" s="138" t="s">
        <v>85</v>
      </c>
      <c r="AY354" s="130" t="s">
        <v>122</v>
      </c>
      <c r="BK354" s="139">
        <f>BK355</f>
        <v>134447.51999999999</v>
      </c>
    </row>
    <row r="355" spans="1:65" s="1" customFormat="1" ht="14.45" customHeight="1">
      <c r="A355" s="31"/>
      <c r="B355" s="142"/>
      <c r="C355" s="143" t="s">
        <v>567</v>
      </c>
      <c r="D355" s="143" t="s">
        <v>125</v>
      </c>
      <c r="E355" s="144" t="s">
        <v>568</v>
      </c>
      <c r="F355" s="145" t="s">
        <v>569</v>
      </c>
      <c r="G355" s="146" t="s">
        <v>128</v>
      </c>
      <c r="H355" s="147">
        <v>1</v>
      </c>
      <c r="I355" s="148">
        <v>134447.51999999999</v>
      </c>
      <c r="J355" s="149">
        <f>ROUND(I355*H355,2)</f>
        <v>134447.51999999999</v>
      </c>
      <c r="K355" s="145" t="s">
        <v>1</v>
      </c>
      <c r="L355" s="32"/>
      <c r="M355" s="150" t="s">
        <v>1</v>
      </c>
      <c r="N355" s="151" t="s">
        <v>42</v>
      </c>
      <c r="O355" s="57"/>
      <c r="P355" s="152">
        <f>O355*H355</f>
        <v>0</v>
      </c>
      <c r="Q355" s="152">
        <v>0</v>
      </c>
      <c r="R355" s="152">
        <f>Q355*H355</f>
        <v>0</v>
      </c>
      <c r="S355" s="152">
        <v>0</v>
      </c>
      <c r="T355" s="153">
        <f>S355*H355</f>
        <v>0</v>
      </c>
      <c r="U355" s="31"/>
      <c r="V355" s="31"/>
      <c r="W355" s="31"/>
      <c r="X355" s="31"/>
      <c r="Y355" s="31"/>
      <c r="Z355" s="31"/>
      <c r="AA355" s="31"/>
      <c r="AB355" s="31"/>
      <c r="AC355" s="31"/>
      <c r="AD355" s="31"/>
      <c r="AE355" s="31"/>
      <c r="AR355" s="154" t="s">
        <v>283</v>
      </c>
      <c r="AT355" s="154" t="s">
        <v>125</v>
      </c>
      <c r="AU355" s="154" t="s">
        <v>87</v>
      </c>
      <c r="AY355" s="16" t="s">
        <v>122</v>
      </c>
      <c r="BE355" s="155">
        <f>IF(N355="základní",J355,0)</f>
        <v>134447.51999999999</v>
      </c>
      <c r="BF355" s="155">
        <f>IF(N355="snížená",J355,0)</f>
        <v>0</v>
      </c>
      <c r="BG355" s="155">
        <f>IF(N355="zákl. přenesená",J355,0)</f>
        <v>0</v>
      </c>
      <c r="BH355" s="155">
        <f>IF(N355="sníž. přenesená",J355,0)</f>
        <v>0</v>
      </c>
      <c r="BI355" s="155">
        <f>IF(N355="nulová",J355,0)</f>
        <v>0</v>
      </c>
      <c r="BJ355" s="16" t="s">
        <v>85</v>
      </c>
      <c r="BK355" s="155">
        <f>ROUND(I355*H355,2)</f>
        <v>134447.51999999999</v>
      </c>
      <c r="BL355" s="16" t="s">
        <v>283</v>
      </c>
      <c r="BM355" s="154" t="s">
        <v>570</v>
      </c>
    </row>
    <row r="356" spans="1:65" s="11" customFormat="1" ht="22.9" customHeight="1">
      <c r="B356" s="129"/>
      <c r="D356" s="130" t="s">
        <v>76</v>
      </c>
      <c r="E356" s="140" t="s">
        <v>571</v>
      </c>
      <c r="F356" s="140" t="s">
        <v>572</v>
      </c>
      <c r="I356" s="132"/>
      <c r="J356" s="141">
        <f>BK356</f>
        <v>808440.53</v>
      </c>
      <c r="L356" s="129"/>
      <c r="M356" s="134"/>
      <c r="N356" s="135"/>
      <c r="O356" s="135"/>
      <c r="P356" s="136">
        <f>P357</f>
        <v>0</v>
      </c>
      <c r="Q356" s="135"/>
      <c r="R356" s="136">
        <f>R357</f>
        <v>0</v>
      </c>
      <c r="S356" s="135"/>
      <c r="T356" s="137">
        <f>T357</f>
        <v>0</v>
      </c>
      <c r="AR356" s="130" t="s">
        <v>87</v>
      </c>
      <c r="AT356" s="138" t="s">
        <v>76</v>
      </c>
      <c r="AU356" s="138" t="s">
        <v>85</v>
      </c>
      <c r="AY356" s="130" t="s">
        <v>122</v>
      </c>
      <c r="BK356" s="139">
        <f>BK357</f>
        <v>808440.53</v>
      </c>
    </row>
    <row r="357" spans="1:65" s="1" customFormat="1" ht="24.2" customHeight="1">
      <c r="A357" s="31"/>
      <c r="B357" s="142"/>
      <c r="C357" s="143" t="s">
        <v>573</v>
      </c>
      <c r="D357" s="143" t="s">
        <v>125</v>
      </c>
      <c r="E357" s="144" t="s">
        <v>574</v>
      </c>
      <c r="F357" s="145" t="s">
        <v>575</v>
      </c>
      <c r="G357" s="146" t="s">
        <v>128</v>
      </c>
      <c r="H357" s="147">
        <v>1</v>
      </c>
      <c r="I357" s="148">
        <v>808440.53</v>
      </c>
      <c r="J357" s="149">
        <f>ROUND(I357*H357,2)</f>
        <v>808440.53</v>
      </c>
      <c r="K357" s="145" t="s">
        <v>1</v>
      </c>
      <c r="L357" s="32"/>
      <c r="M357" s="150" t="s">
        <v>1</v>
      </c>
      <c r="N357" s="151" t="s">
        <v>42</v>
      </c>
      <c r="O357" s="57"/>
      <c r="P357" s="152">
        <f>O357*H357</f>
        <v>0</v>
      </c>
      <c r="Q357" s="152">
        <v>0</v>
      </c>
      <c r="R357" s="152">
        <f>Q357*H357</f>
        <v>0</v>
      </c>
      <c r="S357" s="152">
        <v>0</v>
      </c>
      <c r="T357" s="153">
        <f>S357*H357</f>
        <v>0</v>
      </c>
      <c r="U357" s="31"/>
      <c r="V357" s="31"/>
      <c r="W357" s="31"/>
      <c r="X357" s="31"/>
      <c r="Y357" s="31"/>
      <c r="Z357" s="31"/>
      <c r="AA357" s="31"/>
      <c r="AB357" s="31"/>
      <c r="AC357" s="31"/>
      <c r="AD357" s="31"/>
      <c r="AE357" s="31"/>
      <c r="AR357" s="154" t="s">
        <v>283</v>
      </c>
      <c r="AT357" s="154" t="s">
        <v>125</v>
      </c>
      <c r="AU357" s="154" t="s">
        <v>87</v>
      </c>
      <c r="AY357" s="16" t="s">
        <v>122</v>
      </c>
      <c r="BE357" s="155">
        <f>IF(N357="základní",J357,0)</f>
        <v>808440.53</v>
      </c>
      <c r="BF357" s="155">
        <f>IF(N357="snížená",J357,0)</f>
        <v>0</v>
      </c>
      <c r="BG357" s="155">
        <f>IF(N357="zákl. přenesená",J357,0)</f>
        <v>0</v>
      </c>
      <c r="BH357" s="155">
        <f>IF(N357="sníž. přenesená",J357,0)</f>
        <v>0</v>
      </c>
      <c r="BI357" s="155">
        <f>IF(N357="nulová",J357,0)</f>
        <v>0</v>
      </c>
      <c r="BJ357" s="16" t="s">
        <v>85</v>
      </c>
      <c r="BK357" s="155">
        <f>ROUND(I357*H357,2)</f>
        <v>808440.53</v>
      </c>
      <c r="BL357" s="16" t="s">
        <v>283</v>
      </c>
      <c r="BM357" s="154" t="s">
        <v>576</v>
      </c>
    </row>
    <row r="358" spans="1:65" s="11" customFormat="1" ht="22.9" customHeight="1">
      <c r="B358" s="129"/>
      <c r="D358" s="130" t="s">
        <v>76</v>
      </c>
      <c r="E358" s="140" t="s">
        <v>577</v>
      </c>
      <c r="F358" s="140" t="s">
        <v>578</v>
      </c>
      <c r="I358" s="132"/>
      <c r="J358" s="141">
        <f>BK358</f>
        <v>303716.45</v>
      </c>
      <c r="L358" s="129"/>
      <c r="M358" s="134"/>
      <c r="N358" s="135"/>
      <c r="O358" s="135"/>
      <c r="P358" s="136">
        <f>SUM(P359:P361)</f>
        <v>0</v>
      </c>
      <c r="Q358" s="135"/>
      <c r="R358" s="136">
        <f>SUM(R359:R361)</f>
        <v>0</v>
      </c>
      <c r="S358" s="135"/>
      <c r="T358" s="137">
        <f>SUM(T359:T361)</f>
        <v>0</v>
      </c>
      <c r="AR358" s="130" t="s">
        <v>87</v>
      </c>
      <c r="AT358" s="138" t="s">
        <v>76</v>
      </c>
      <c r="AU358" s="138" t="s">
        <v>85</v>
      </c>
      <c r="AY358" s="130" t="s">
        <v>122</v>
      </c>
      <c r="BK358" s="139">
        <f>SUM(BK359:BK361)</f>
        <v>303716.45</v>
      </c>
    </row>
    <row r="359" spans="1:65" s="1" customFormat="1" ht="24.2" customHeight="1">
      <c r="A359" s="31"/>
      <c r="B359" s="142"/>
      <c r="C359" s="143" t="s">
        <v>579</v>
      </c>
      <c r="D359" s="143" t="s">
        <v>125</v>
      </c>
      <c r="E359" s="144" t="s">
        <v>580</v>
      </c>
      <c r="F359" s="145" t="s">
        <v>581</v>
      </c>
      <c r="G359" s="146" t="s">
        <v>128</v>
      </c>
      <c r="H359" s="147">
        <v>1</v>
      </c>
      <c r="I359" s="148">
        <v>130925.25</v>
      </c>
      <c r="J359" s="149">
        <f>ROUND(I359*H359,2)</f>
        <v>130925.25</v>
      </c>
      <c r="K359" s="145" t="s">
        <v>1</v>
      </c>
      <c r="L359" s="32"/>
      <c r="M359" s="150" t="s">
        <v>1</v>
      </c>
      <c r="N359" s="151" t="s">
        <v>42</v>
      </c>
      <c r="O359" s="57"/>
      <c r="P359" s="152">
        <f>O359*H359</f>
        <v>0</v>
      </c>
      <c r="Q359" s="152">
        <v>0</v>
      </c>
      <c r="R359" s="152">
        <f>Q359*H359</f>
        <v>0</v>
      </c>
      <c r="S359" s="152">
        <v>0</v>
      </c>
      <c r="T359" s="153">
        <f>S359*H359</f>
        <v>0</v>
      </c>
      <c r="U359" s="31"/>
      <c r="V359" s="31"/>
      <c r="W359" s="31"/>
      <c r="X359" s="31"/>
      <c r="Y359" s="31"/>
      <c r="Z359" s="31"/>
      <c r="AA359" s="31"/>
      <c r="AB359" s="31"/>
      <c r="AC359" s="31"/>
      <c r="AD359" s="31"/>
      <c r="AE359" s="31"/>
      <c r="AR359" s="154" t="s">
        <v>283</v>
      </c>
      <c r="AT359" s="154" t="s">
        <v>125</v>
      </c>
      <c r="AU359" s="154" t="s">
        <v>87</v>
      </c>
      <c r="AY359" s="16" t="s">
        <v>122</v>
      </c>
      <c r="BE359" s="155">
        <f>IF(N359="základní",J359,0)</f>
        <v>130925.25</v>
      </c>
      <c r="BF359" s="155">
        <f>IF(N359="snížená",J359,0)</f>
        <v>0</v>
      </c>
      <c r="BG359" s="155">
        <f>IF(N359="zákl. přenesená",J359,0)</f>
        <v>0</v>
      </c>
      <c r="BH359" s="155">
        <f>IF(N359="sníž. přenesená",J359,0)</f>
        <v>0</v>
      </c>
      <c r="BI359" s="155">
        <f>IF(N359="nulová",J359,0)</f>
        <v>0</v>
      </c>
      <c r="BJ359" s="16" t="s">
        <v>85</v>
      </c>
      <c r="BK359" s="155">
        <f>ROUND(I359*H359,2)</f>
        <v>130925.25</v>
      </c>
      <c r="BL359" s="16" t="s">
        <v>283</v>
      </c>
      <c r="BM359" s="154" t="s">
        <v>582</v>
      </c>
    </row>
    <row r="360" spans="1:65" s="1" customFormat="1" ht="24.2" customHeight="1">
      <c r="A360" s="31"/>
      <c r="B360" s="142"/>
      <c r="C360" s="143" t="s">
        <v>583</v>
      </c>
      <c r="D360" s="143" t="s">
        <v>125</v>
      </c>
      <c r="E360" s="144" t="s">
        <v>584</v>
      </c>
      <c r="F360" s="145" t="s">
        <v>585</v>
      </c>
      <c r="G360" s="146" t="s">
        <v>128</v>
      </c>
      <c r="H360" s="147">
        <v>1</v>
      </c>
      <c r="I360" s="148">
        <v>52785.78</v>
      </c>
      <c r="J360" s="149">
        <f>ROUND(I360*H360,2)</f>
        <v>52785.78</v>
      </c>
      <c r="K360" s="145" t="s">
        <v>1</v>
      </c>
      <c r="L360" s="32"/>
      <c r="M360" s="150" t="s">
        <v>1</v>
      </c>
      <c r="N360" s="151" t="s">
        <v>42</v>
      </c>
      <c r="O360" s="57"/>
      <c r="P360" s="152">
        <f>O360*H360</f>
        <v>0</v>
      </c>
      <c r="Q360" s="152">
        <v>0</v>
      </c>
      <c r="R360" s="152">
        <f>Q360*H360</f>
        <v>0</v>
      </c>
      <c r="S360" s="152">
        <v>0</v>
      </c>
      <c r="T360" s="153">
        <f>S360*H360</f>
        <v>0</v>
      </c>
      <c r="U360" s="31"/>
      <c r="V360" s="31"/>
      <c r="W360" s="31"/>
      <c r="X360" s="31"/>
      <c r="Y360" s="31"/>
      <c r="Z360" s="31"/>
      <c r="AA360" s="31"/>
      <c r="AB360" s="31"/>
      <c r="AC360" s="31"/>
      <c r="AD360" s="31"/>
      <c r="AE360" s="31"/>
      <c r="AR360" s="154" t="s">
        <v>283</v>
      </c>
      <c r="AT360" s="154" t="s">
        <v>125</v>
      </c>
      <c r="AU360" s="154" t="s">
        <v>87</v>
      </c>
      <c r="AY360" s="16" t="s">
        <v>122</v>
      </c>
      <c r="BE360" s="155">
        <f>IF(N360="základní",J360,0)</f>
        <v>52785.78</v>
      </c>
      <c r="BF360" s="155">
        <f>IF(N360="snížená",J360,0)</f>
        <v>0</v>
      </c>
      <c r="BG360" s="155">
        <f>IF(N360="zákl. přenesená",J360,0)</f>
        <v>0</v>
      </c>
      <c r="BH360" s="155">
        <f>IF(N360="sníž. přenesená",J360,0)</f>
        <v>0</v>
      </c>
      <c r="BI360" s="155">
        <f>IF(N360="nulová",J360,0)</f>
        <v>0</v>
      </c>
      <c r="BJ360" s="16" t="s">
        <v>85</v>
      </c>
      <c r="BK360" s="155">
        <f>ROUND(I360*H360,2)</f>
        <v>52785.78</v>
      </c>
      <c r="BL360" s="16" t="s">
        <v>283</v>
      </c>
      <c r="BM360" s="154" t="s">
        <v>586</v>
      </c>
    </row>
    <row r="361" spans="1:65" s="1" customFormat="1" ht="24.2" customHeight="1">
      <c r="A361" s="31"/>
      <c r="B361" s="142"/>
      <c r="C361" s="143" t="s">
        <v>587</v>
      </c>
      <c r="D361" s="143" t="s">
        <v>125</v>
      </c>
      <c r="E361" s="144" t="s">
        <v>588</v>
      </c>
      <c r="F361" s="145" t="s">
        <v>589</v>
      </c>
      <c r="G361" s="146" t="s">
        <v>128</v>
      </c>
      <c r="H361" s="147">
        <v>1</v>
      </c>
      <c r="I361" s="148">
        <v>120005.42</v>
      </c>
      <c r="J361" s="149">
        <f>ROUND(I361*H361,2)</f>
        <v>120005.42</v>
      </c>
      <c r="K361" s="145" t="s">
        <v>1</v>
      </c>
      <c r="L361" s="32"/>
      <c r="M361" s="150" t="s">
        <v>1</v>
      </c>
      <c r="N361" s="151" t="s">
        <v>42</v>
      </c>
      <c r="O361" s="57"/>
      <c r="P361" s="152">
        <f>O361*H361</f>
        <v>0</v>
      </c>
      <c r="Q361" s="152">
        <v>0</v>
      </c>
      <c r="R361" s="152">
        <f>Q361*H361</f>
        <v>0</v>
      </c>
      <c r="S361" s="152">
        <v>0</v>
      </c>
      <c r="T361" s="153">
        <f>S361*H361</f>
        <v>0</v>
      </c>
      <c r="U361" s="31"/>
      <c r="V361" s="31"/>
      <c r="W361" s="31"/>
      <c r="X361" s="31"/>
      <c r="Y361" s="31"/>
      <c r="Z361" s="31"/>
      <c r="AA361" s="31"/>
      <c r="AB361" s="31"/>
      <c r="AC361" s="31"/>
      <c r="AD361" s="31"/>
      <c r="AE361" s="31"/>
      <c r="AR361" s="154" t="s">
        <v>283</v>
      </c>
      <c r="AT361" s="154" t="s">
        <v>125</v>
      </c>
      <c r="AU361" s="154" t="s">
        <v>87</v>
      </c>
      <c r="AY361" s="16" t="s">
        <v>122</v>
      </c>
      <c r="BE361" s="155">
        <f>IF(N361="základní",J361,0)</f>
        <v>120005.42</v>
      </c>
      <c r="BF361" s="155">
        <f>IF(N361="snížená",J361,0)</f>
        <v>0</v>
      </c>
      <c r="BG361" s="155">
        <f>IF(N361="zákl. přenesená",J361,0)</f>
        <v>0</v>
      </c>
      <c r="BH361" s="155">
        <f>IF(N361="sníž. přenesená",J361,0)</f>
        <v>0</v>
      </c>
      <c r="BI361" s="155">
        <f>IF(N361="nulová",J361,0)</f>
        <v>0</v>
      </c>
      <c r="BJ361" s="16" t="s">
        <v>85</v>
      </c>
      <c r="BK361" s="155">
        <f>ROUND(I361*H361,2)</f>
        <v>120005.42</v>
      </c>
      <c r="BL361" s="16" t="s">
        <v>283</v>
      </c>
      <c r="BM361" s="154" t="s">
        <v>590</v>
      </c>
    </row>
    <row r="362" spans="1:65" s="11" customFormat="1" ht="22.9" customHeight="1">
      <c r="B362" s="129"/>
      <c r="D362" s="130" t="s">
        <v>76</v>
      </c>
      <c r="E362" s="140" t="s">
        <v>591</v>
      </c>
      <c r="F362" s="140" t="s">
        <v>592</v>
      </c>
      <c r="I362" s="132"/>
      <c r="J362" s="141">
        <f>BK362</f>
        <v>155084</v>
      </c>
      <c r="L362" s="129"/>
      <c r="M362" s="134"/>
      <c r="N362" s="135"/>
      <c r="O362" s="135"/>
      <c r="P362" s="136">
        <f>P363</f>
        <v>0</v>
      </c>
      <c r="Q362" s="135"/>
      <c r="R362" s="136">
        <f>R363</f>
        <v>0</v>
      </c>
      <c r="S362" s="135"/>
      <c r="T362" s="137">
        <f>T363</f>
        <v>0</v>
      </c>
      <c r="AR362" s="130" t="s">
        <v>87</v>
      </c>
      <c r="AT362" s="138" t="s">
        <v>76</v>
      </c>
      <c r="AU362" s="138" t="s">
        <v>85</v>
      </c>
      <c r="AY362" s="130" t="s">
        <v>122</v>
      </c>
      <c r="BK362" s="139">
        <f>BK363</f>
        <v>155084</v>
      </c>
    </row>
    <row r="363" spans="1:65" s="1" customFormat="1" ht="14.45" customHeight="1">
      <c r="A363" s="31"/>
      <c r="B363" s="142"/>
      <c r="C363" s="143" t="s">
        <v>593</v>
      </c>
      <c r="D363" s="143" t="s">
        <v>125</v>
      </c>
      <c r="E363" s="144" t="s">
        <v>594</v>
      </c>
      <c r="F363" s="145" t="s">
        <v>595</v>
      </c>
      <c r="G363" s="146" t="s">
        <v>128</v>
      </c>
      <c r="H363" s="147">
        <v>1</v>
      </c>
      <c r="I363" s="148">
        <v>155084</v>
      </c>
      <c r="J363" s="149">
        <f>ROUND(I363*H363,2)</f>
        <v>155084</v>
      </c>
      <c r="K363" s="145" t="s">
        <v>1</v>
      </c>
      <c r="L363" s="32"/>
      <c r="M363" s="150" t="s">
        <v>1</v>
      </c>
      <c r="N363" s="151" t="s">
        <v>42</v>
      </c>
      <c r="O363" s="57"/>
      <c r="P363" s="152">
        <f>O363*H363</f>
        <v>0</v>
      </c>
      <c r="Q363" s="152">
        <v>0</v>
      </c>
      <c r="R363" s="152">
        <f>Q363*H363</f>
        <v>0</v>
      </c>
      <c r="S363" s="152">
        <v>0</v>
      </c>
      <c r="T363" s="153">
        <f>S363*H363</f>
        <v>0</v>
      </c>
      <c r="U363" s="31"/>
      <c r="V363" s="31"/>
      <c r="W363" s="31"/>
      <c r="X363" s="31"/>
      <c r="Y363" s="31"/>
      <c r="Z363" s="31"/>
      <c r="AA363" s="31"/>
      <c r="AB363" s="31"/>
      <c r="AC363" s="31"/>
      <c r="AD363" s="31"/>
      <c r="AE363" s="31"/>
      <c r="AR363" s="154" t="s">
        <v>283</v>
      </c>
      <c r="AT363" s="154" t="s">
        <v>125</v>
      </c>
      <c r="AU363" s="154" t="s">
        <v>87</v>
      </c>
      <c r="AY363" s="16" t="s">
        <v>122</v>
      </c>
      <c r="BE363" s="155">
        <f>IF(N363="základní",J363,0)</f>
        <v>155084</v>
      </c>
      <c r="BF363" s="155">
        <f>IF(N363="snížená",J363,0)</f>
        <v>0</v>
      </c>
      <c r="BG363" s="155">
        <f>IF(N363="zákl. přenesená",J363,0)</f>
        <v>0</v>
      </c>
      <c r="BH363" s="155">
        <f>IF(N363="sníž. přenesená",J363,0)</f>
        <v>0</v>
      </c>
      <c r="BI363" s="155">
        <f>IF(N363="nulová",J363,0)</f>
        <v>0</v>
      </c>
      <c r="BJ363" s="16" t="s">
        <v>85</v>
      </c>
      <c r="BK363" s="155">
        <f>ROUND(I363*H363,2)</f>
        <v>155084</v>
      </c>
      <c r="BL363" s="16" t="s">
        <v>283</v>
      </c>
      <c r="BM363" s="154" t="s">
        <v>596</v>
      </c>
    </row>
    <row r="364" spans="1:65" s="11" customFormat="1" ht="22.9" customHeight="1">
      <c r="B364" s="129"/>
      <c r="D364" s="130" t="s">
        <v>76</v>
      </c>
      <c r="E364" s="140" t="s">
        <v>597</v>
      </c>
      <c r="F364" s="140" t="s">
        <v>598</v>
      </c>
      <c r="I364" s="132"/>
      <c r="J364" s="141">
        <f>BK364</f>
        <v>39420.969999999994</v>
      </c>
      <c r="L364" s="129"/>
      <c r="M364" s="134"/>
      <c r="N364" s="135"/>
      <c r="O364" s="135"/>
      <c r="P364" s="136">
        <f>SUM(P365:P370)</f>
        <v>0</v>
      </c>
      <c r="Q364" s="135"/>
      <c r="R364" s="136">
        <f>SUM(R365:R370)</f>
        <v>0.88022880000000003</v>
      </c>
      <c r="S364" s="135"/>
      <c r="T364" s="137">
        <f>SUM(T365:T370)</f>
        <v>1.0872675000000001</v>
      </c>
      <c r="AR364" s="130" t="s">
        <v>87</v>
      </c>
      <c r="AT364" s="138" t="s">
        <v>76</v>
      </c>
      <c r="AU364" s="138" t="s">
        <v>85</v>
      </c>
      <c r="AY364" s="130" t="s">
        <v>122</v>
      </c>
      <c r="BK364" s="139">
        <f>SUM(BK365:BK370)</f>
        <v>39420.969999999994</v>
      </c>
    </row>
    <row r="365" spans="1:65" s="1" customFormat="1" ht="24.2" customHeight="1">
      <c r="A365" s="31"/>
      <c r="B365" s="142"/>
      <c r="C365" s="143" t="s">
        <v>599</v>
      </c>
      <c r="D365" s="143" t="s">
        <v>125</v>
      </c>
      <c r="E365" s="144" t="s">
        <v>600</v>
      </c>
      <c r="F365" s="145" t="s">
        <v>601</v>
      </c>
      <c r="G365" s="146" t="s">
        <v>222</v>
      </c>
      <c r="H365" s="147">
        <v>63.03</v>
      </c>
      <c r="I365" s="148">
        <v>463.16</v>
      </c>
      <c r="J365" s="149">
        <f>ROUND(I365*H365,2)</f>
        <v>29192.97</v>
      </c>
      <c r="K365" s="145" t="s">
        <v>129</v>
      </c>
      <c r="L365" s="32"/>
      <c r="M365" s="150" t="s">
        <v>1</v>
      </c>
      <c r="N365" s="151" t="s">
        <v>42</v>
      </c>
      <c r="O365" s="57"/>
      <c r="P365" s="152">
        <f>O365*H365</f>
        <v>0</v>
      </c>
      <c r="Q365" s="152">
        <v>1.256E-2</v>
      </c>
      <c r="R365" s="152">
        <f>Q365*H365</f>
        <v>0.79165680000000005</v>
      </c>
      <c r="S365" s="152">
        <v>0</v>
      </c>
      <c r="T365" s="153">
        <f>S365*H365</f>
        <v>0</v>
      </c>
      <c r="U365" s="31"/>
      <c r="V365" s="31"/>
      <c r="W365" s="31"/>
      <c r="X365" s="31"/>
      <c r="Y365" s="31"/>
      <c r="Z365" s="31"/>
      <c r="AA365" s="31"/>
      <c r="AB365" s="31"/>
      <c r="AC365" s="31"/>
      <c r="AD365" s="31"/>
      <c r="AE365" s="31"/>
      <c r="AR365" s="154" t="s">
        <v>283</v>
      </c>
      <c r="AT365" s="154" t="s">
        <v>125</v>
      </c>
      <c r="AU365" s="154" t="s">
        <v>87</v>
      </c>
      <c r="AY365" s="16" t="s">
        <v>122</v>
      </c>
      <c r="BE365" s="155">
        <f>IF(N365="základní",J365,0)</f>
        <v>29192.97</v>
      </c>
      <c r="BF365" s="155">
        <f>IF(N365="snížená",J365,0)</f>
        <v>0</v>
      </c>
      <c r="BG365" s="155">
        <f>IF(N365="zákl. přenesená",J365,0)</f>
        <v>0</v>
      </c>
      <c r="BH365" s="155">
        <f>IF(N365="sníž. přenesená",J365,0)</f>
        <v>0</v>
      </c>
      <c r="BI365" s="155">
        <f>IF(N365="nulová",J365,0)</f>
        <v>0</v>
      </c>
      <c r="BJ365" s="16" t="s">
        <v>85</v>
      </c>
      <c r="BK365" s="155">
        <f>ROUND(I365*H365,2)</f>
        <v>29192.97</v>
      </c>
      <c r="BL365" s="16" t="s">
        <v>283</v>
      </c>
      <c r="BM365" s="154" t="s">
        <v>602</v>
      </c>
    </row>
    <row r="366" spans="1:65" s="12" customFormat="1">
      <c r="B366" s="165"/>
      <c r="D366" s="156" t="s">
        <v>210</v>
      </c>
      <c r="E366" s="166" t="s">
        <v>1</v>
      </c>
      <c r="F366" s="167" t="s">
        <v>603</v>
      </c>
      <c r="H366" s="168">
        <v>63.03</v>
      </c>
      <c r="I366" s="169"/>
      <c r="L366" s="165"/>
      <c r="M366" s="170"/>
      <c r="N366" s="171"/>
      <c r="O366" s="171"/>
      <c r="P366" s="171"/>
      <c r="Q366" s="171"/>
      <c r="R366" s="171"/>
      <c r="S366" s="171"/>
      <c r="T366" s="172"/>
      <c r="AT366" s="166" t="s">
        <v>210</v>
      </c>
      <c r="AU366" s="166" t="s">
        <v>87</v>
      </c>
      <c r="AV366" s="12" t="s">
        <v>87</v>
      </c>
      <c r="AW366" s="12" t="s">
        <v>32</v>
      </c>
      <c r="AX366" s="12" t="s">
        <v>85</v>
      </c>
      <c r="AY366" s="166" t="s">
        <v>122</v>
      </c>
    </row>
    <row r="367" spans="1:65" s="1" customFormat="1" ht="24.2" customHeight="1">
      <c r="A367" s="31"/>
      <c r="B367" s="142"/>
      <c r="C367" s="143" t="s">
        <v>604</v>
      </c>
      <c r="D367" s="143" t="s">
        <v>125</v>
      </c>
      <c r="E367" s="144" t="s">
        <v>605</v>
      </c>
      <c r="F367" s="145" t="s">
        <v>606</v>
      </c>
      <c r="G367" s="146" t="s">
        <v>222</v>
      </c>
      <c r="H367" s="147">
        <v>63.03</v>
      </c>
      <c r="I367" s="148">
        <v>60.88</v>
      </c>
      <c r="J367" s="149">
        <f>ROUND(I367*H367,2)</f>
        <v>3837.27</v>
      </c>
      <c r="K367" s="145" t="s">
        <v>129</v>
      </c>
      <c r="L367" s="32"/>
      <c r="M367" s="150" t="s">
        <v>1</v>
      </c>
      <c r="N367" s="151" t="s">
        <v>42</v>
      </c>
      <c r="O367" s="57"/>
      <c r="P367" s="152">
        <f>O367*H367</f>
        <v>0</v>
      </c>
      <c r="Q367" s="152">
        <v>0</v>
      </c>
      <c r="R367" s="152">
        <f>Q367*H367</f>
        <v>0</v>
      </c>
      <c r="S367" s="152">
        <v>1.7250000000000001E-2</v>
      </c>
      <c r="T367" s="153">
        <f>S367*H367</f>
        <v>1.0872675000000001</v>
      </c>
      <c r="U367" s="31"/>
      <c r="V367" s="31"/>
      <c r="W367" s="31"/>
      <c r="X367" s="31"/>
      <c r="Y367" s="31"/>
      <c r="Z367" s="31"/>
      <c r="AA367" s="31"/>
      <c r="AB367" s="31"/>
      <c r="AC367" s="31"/>
      <c r="AD367" s="31"/>
      <c r="AE367" s="31"/>
      <c r="AR367" s="154" t="s">
        <v>283</v>
      </c>
      <c r="AT367" s="154" t="s">
        <v>125</v>
      </c>
      <c r="AU367" s="154" t="s">
        <v>87</v>
      </c>
      <c r="AY367" s="16" t="s">
        <v>122</v>
      </c>
      <c r="BE367" s="155">
        <f>IF(N367="základní",J367,0)</f>
        <v>3837.27</v>
      </c>
      <c r="BF367" s="155">
        <f>IF(N367="snížená",J367,0)</f>
        <v>0</v>
      </c>
      <c r="BG367" s="155">
        <f>IF(N367="zákl. přenesená",J367,0)</f>
        <v>0</v>
      </c>
      <c r="BH367" s="155">
        <f>IF(N367="sníž. přenesená",J367,0)</f>
        <v>0</v>
      </c>
      <c r="BI367" s="155">
        <f>IF(N367="nulová",J367,0)</f>
        <v>0</v>
      </c>
      <c r="BJ367" s="16" t="s">
        <v>85</v>
      </c>
      <c r="BK367" s="155">
        <f>ROUND(I367*H367,2)</f>
        <v>3837.27</v>
      </c>
      <c r="BL367" s="16" t="s">
        <v>283</v>
      </c>
      <c r="BM367" s="154" t="s">
        <v>607</v>
      </c>
    </row>
    <row r="368" spans="1:65" s="1" customFormat="1" ht="14.45" customHeight="1">
      <c r="A368" s="31"/>
      <c r="B368" s="142"/>
      <c r="C368" s="143" t="s">
        <v>608</v>
      </c>
      <c r="D368" s="143" t="s">
        <v>125</v>
      </c>
      <c r="E368" s="144" t="s">
        <v>609</v>
      </c>
      <c r="F368" s="145" t="s">
        <v>610</v>
      </c>
      <c r="G368" s="146" t="s">
        <v>254</v>
      </c>
      <c r="H368" s="147">
        <v>6.6</v>
      </c>
      <c r="I368" s="148">
        <v>835.75</v>
      </c>
      <c r="J368" s="149">
        <f>ROUND(I368*H368,2)</f>
        <v>5515.95</v>
      </c>
      <c r="K368" s="145" t="s">
        <v>129</v>
      </c>
      <c r="L368" s="32"/>
      <c r="M368" s="150" t="s">
        <v>1</v>
      </c>
      <c r="N368" s="151" t="s">
        <v>42</v>
      </c>
      <c r="O368" s="57"/>
      <c r="P368" s="152">
        <f>O368*H368</f>
        <v>0</v>
      </c>
      <c r="Q368" s="152">
        <v>1.342E-2</v>
      </c>
      <c r="R368" s="152">
        <f>Q368*H368</f>
        <v>8.8571999999999998E-2</v>
      </c>
      <c r="S368" s="152">
        <v>0</v>
      </c>
      <c r="T368" s="153">
        <f>S368*H368</f>
        <v>0</v>
      </c>
      <c r="U368" s="31"/>
      <c r="V368" s="31"/>
      <c r="W368" s="31"/>
      <c r="X368" s="31"/>
      <c r="Y368" s="31"/>
      <c r="Z368" s="31"/>
      <c r="AA368" s="31"/>
      <c r="AB368" s="31"/>
      <c r="AC368" s="31"/>
      <c r="AD368" s="31"/>
      <c r="AE368" s="31"/>
      <c r="AR368" s="154" t="s">
        <v>283</v>
      </c>
      <c r="AT368" s="154" t="s">
        <v>125</v>
      </c>
      <c r="AU368" s="154" t="s">
        <v>87</v>
      </c>
      <c r="AY368" s="16" t="s">
        <v>122</v>
      </c>
      <c r="BE368" s="155">
        <f>IF(N368="základní",J368,0)</f>
        <v>5515.95</v>
      </c>
      <c r="BF368" s="155">
        <f>IF(N368="snížená",J368,0)</f>
        <v>0</v>
      </c>
      <c r="BG368" s="155">
        <f>IF(N368="zákl. přenesená",J368,0)</f>
        <v>0</v>
      </c>
      <c r="BH368" s="155">
        <f>IF(N368="sníž. přenesená",J368,0)</f>
        <v>0</v>
      </c>
      <c r="BI368" s="155">
        <f>IF(N368="nulová",J368,0)</f>
        <v>0</v>
      </c>
      <c r="BJ368" s="16" t="s">
        <v>85</v>
      </c>
      <c r="BK368" s="155">
        <f>ROUND(I368*H368,2)</f>
        <v>5515.95</v>
      </c>
      <c r="BL368" s="16" t="s">
        <v>283</v>
      </c>
      <c r="BM368" s="154" t="s">
        <v>611</v>
      </c>
    </row>
    <row r="369" spans="1:65" s="12" customFormat="1">
      <c r="B369" s="165"/>
      <c r="D369" s="156" t="s">
        <v>210</v>
      </c>
      <c r="E369" s="166" t="s">
        <v>1</v>
      </c>
      <c r="F369" s="167" t="s">
        <v>612</v>
      </c>
      <c r="H369" s="168">
        <v>6.6</v>
      </c>
      <c r="I369" s="169"/>
      <c r="L369" s="165"/>
      <c r="M369" s="170"/>
      <c r="N369" s="171"/>
      <c r="O369" s="171"/>
      <c r="P369" s="171"/>
      <c r="Q369" s="171"/>
      <c r="R369" s="171"/>
      <c r="S369" s="171"/>
      <c r="T369" s="172"/>
      <c r="AT369" s="166" t="s">
        <v>210</v>
      </c>
      <c r="AU369" s="166" t="s">
        <v>87</v>
      </c>
      <c r="AV369" s="12" t="s">
        <v>87</v>
      </c>
      <c r="AW369" s="12" t="s">
        <v>32</v>
      </c>
      <c r="AX369" s="12" t="s">
        <v>85</v>
      </c>
      <c r="AY369" s="166" t="s">
        <v>122</v>
      </c>
    </row>
    <row r="370" spans="1:65" s="1" customFormat="1" ht="24.2" customHeight="1">
      <c r="A370" s="31"/>
      <c r="B370" s="142"/>
      <c r="C370" s="143" t="s">
        <v>613</v>
      </c>
      <c r="D370" s="143" t="s">
        <v>125</v>
      </c>
      <c r="E370" s="144" t="s">
        <v>614</v>
      </c>
      <c r="F370" s="145" t="s">
        <v>615</v>
      </c>
      <c r="G370" s="146" t="s">
        <v>230</v>
      </c>
      <c r="H370" s="147">
        <v>0.88</v>
      </c>
      <c r="I370" s="148">
        <v>994.07</v>
      </c>
      <c r="J370" s="149">
        <f>ROUND(I370*H370,2)</f>
        <v>874.78</v>
      </c>
      <c r="K370" s="145" t="s">
        <v>129</v>
      </c>
      <c r="L370" s="32"/>
      <c r="M370" s="150" t="s">
        <v>1</v>
      </c>
      <c r="N370" s="151" t="s">
        <v>42</v>
      </c>
      <c r="O370" s="57"/>
      <c r="P370" s="152">
        <f>O370*H370</f>
        <v>0</v>
      </c>
      <c r="Q370" s="152">
        <v>0</v>
      </c>
      <c r="R370" s="152">
        <f>Q370*H370</f>
        <v>0</v>
      </c>
      <c r="S370" s="152">
        <v>0</v>
      </c>
      <c r="T370" s="153">
        <f>S370*H370</f>
        <v>0</v>
      </c>
      <c r="U370" s="31"/>
      <c r="V370" s="31"/>
      <c r="W370" s="31"/>
      <c r="X370" s="31"/>
      <c r="Y370" s="31"/>
      <c r="Z370" s="31"/>
      <c r="AA370" s="31"/>
      <c r="AB370" s="31"/>
      <c r="AC370" s="31"/>
      <c r="AD370" s="31"/>
      <c r="AE370" s="31"/>
      <c r="AR370" s="154" t="s">
        <v>283</v>
      </c>
      <c r="AT370" s="154" t="s">
        <v>125</v>
      </c>
      <c r="AU370" s="154" t="s">
        <v>87</v>
      </c>
      <c r="AY370" s="16" t="s">
        <v>122</v>
      </c>
      <c r="BE370" s="155">
        <f>IF(N370="základní",J370,0)</f>
        <v>874.78</v>
      </c>
      <c r="BF370" s="155">
        <f>IF(N370="snížená",J370,0)</f>
        <v>0</v>
      </c>
      <c r="BG370" s="155">
        <f>IF(N370="zákl. přenesená",J370,0)</f>
        <v>0</v>
      </c>
      <c r="BH370" s="155">
        <f>IF(N370="sníž. přenesená",J370,0)</f>
        <v>0</v>
      </c>
      <c r="BI370" s="155">
        <f>IF(N370="nulová",J370,0)</f>
        <v>0</v>
      </c>
      <c r="BJ370" s="16" t="s">
        <v>85</v>
      </c>
      <c r="BK370" s="155">
        <f>ROUND(I370*H370,2)</f>
        <v>874.78</v>
      </c>
      <c r="BL370" s="16" t="s">
        <v>283</v>
      </c>
      <c r="BM370" s="154" t="s">
        <v>616</v>
      </c>
    </row>
    <row r="371" spans="1:65" s="11" customFormat="1" ht="22.9" customHeight="1">
      <c r="B371" s="129"/>
      <c r="D371" s="130" t="s">
        <v>76</v>
      </c>
      <c r="E371" s="140" t="s">
        <v>617</v>
      </c>
      <c r="F371" s="140" t="s">
        <v>618</v>
      </c>
      <c r="I371" s="132"/>
      <c r="J371" s="141">
        <f>BK371</f>
        <v>136520.84000000003</v>
      </c>
      <c r="L371" s="129"/>
      <c r="M371" s="134"/>
      <c r="N371" s="135"/>
      <c r="O371" s="135"/>
      <c r="P371" s="136">
        <f>SUM(P372:P410)</f>
        <v>0</v>
      </c>
      <c r="Q371" s="135"/>
      <c r="R371" s="136">
        <f>SUM(R372:R410)</f>
        <v>0.41344674999999997</v>
      </c>
      <c r="S371" s="135"/>
      <c r="T371" s="137">
        <f>SUM(T372:T410)</f>
        <v>0.21548999999999996</v>
      </c>
      <c r="AR371" s="130" t="s">
        <v>87</v>
      </c>
      <c r="AT371" s="138" t="s">
        <v>76</v>
      </c>
      <c r="AU371" s="138" t="s">
        <v>85</v>
      </c>
      <c r="AY371" s="130" t="s">
        <v>122</v>
      </c>
      <c r="BK371" s="139">
        <f>SUM(BK372:BK410)</f>
        <v>136520.84000000003</v>
      </c>
    </row>
    <row r="372" spans="1:65" s="1" customFormat="1" ht="24.2" customHeight="1">
      <c r="A372" s="31"/>
      <c r="B372" s="142"/>
      <c r="C372" s="143" t="s">
        <v>619</v>
      </c>
      <c r="D372" s="143" t="s">
        <v>125</v>
      </c>
      <c r="E372" s="144" t="s">
        <v>620</v>
      </c>
      <c r="F372" s="145" t="s">
        <v>621</v>
      </c>
      <c r="G372" s="146" t="s">
        <v>222</v>
      </c>
      <c r="H372" s="147">
        <v>6.6</v>
      </c>
      <c r="I372" s="148">
        <v>95.14</v>
      </c>
      <c r="J372" s="149">
        <f>ROUND(I372*H372,2)</f>
        <v>627.91999999999996</v>
      </c>
      <c r="K372" s="145" t="s">
        <v>129</v>
      </c>
      <c r="L372" s="32"/>
      <c r="M372" s="150" t="s">
        <v>1</v>
      </c>
      <c r="N372" s="151" t="s">
        <v>42</v>
      </c>
      <c r="O372" s="57"/>
      <c r="P372" s="152">
        <f>O372*H372</f>
        <v>0</v>
      </c>
      <c r="Q372" s="152">
        <v>0</v>
      </c>
      <c r="R372" s="152">
        <f>Q372*H372</f>
        <v>0</v>
      </c>
      <c r="S372" s="152">
        <v>2.4649999999999998E-2</v>
      </c>
      <c r="T372" s="153">
        <f>S372*H372</f>
        <v>0.16268999999999997</v>
      </c>
      <c r="U372" s="31"/>
      <c r="V372" s="31"/>
      <c r="W372" s="31"/>
      <c r="X372" s="31"/>
      <c r="Y372" s="31"/>
      <c r="Z372" s="31"/>
      <c r="AA372" s="31"/>
      <c r="AB372" s="31"/>
      <c r="AC372" s="31"/>
      <c r="AD372" s="31"/>
      <c r="AE372" s="31"/>
      <c r="AR372" s="154" t="s">
        <v>283</v>
      </c>
      <c r="AT372" s="154" t="s">
        <v>125</v>
      </c>
      <c r="AU372" s="154" t="s">
        <v>87</v>
      </c>
      <c r="AY372" s="16" t="s">
        <v>122</v>
      </c>
      <c r="BE372" s="155">
        <f>IF(N372="základní",J372,0)</f>
        <v>627.91999999999996</v>
      </c>
      <c r="BF372" s="155">
        <f>IF(N372="snížená",J372,0)</f>
        <v>0</v>
      </c>
      <c r="BG372" s="155">
        <f>IF(N372="zákl. přenesená",J372,0)</f>
        <v>0</v>
      </c>
      <c r="BH372" s="155">
        <f>IF(N372="sníž. přenesená",J372,0)</f>
        <v>0</v>
      </c>
      <c r="BI372" s="155">
        <f>IF(N372="nulová",J372,0)</f>
        <v>0</v>
      </c>
      <c r="BJ372" s="16" t="s">
        <v>85</v>
      </c>
      <c r="BK372" s="155">
        <f>ROUND(I372*H372,2)</f>
        <v>627.91999999999996</v>
      </c>
      <c r="BL372" s="16" t="s">
        <v>283</v>
      </c>
      <c r="BM372" s="154" t="s">
        <v>622</v>
      </c>
    </row>
    <row r="373" spans="1:65" s="12" customFormat="1">
      <c r="B373" s="165"/>
      <c r="D373" s="156" t="s">
        <v>210</v>
      </c>
      <c r="E373" s="166" t="s">
        <v>1</v>
      </c>
      <c r="F373" s="167" t="s">
        <v>623</v>
      </c>
      <c r="H373" s="168">
        <v>6.6</v>
      </c>
      <c r="I373" s="169"/>
      <c r="L373" s="165"/>
      <c r="M373" s="170"/>
      <c r="N373" s="171"/>
      <c r="O373" s="171"/>
      <c r="P373" s="171"/>
      <c r="Q373" s="171"/>
      <c r="R373" s="171"/>
      <c r="S373" s="171"/>
      <c r="T373" s="172"/>
      <c r="AT373" s="166" t="s">
        <v>210</v>
      </c>
      <c r="AU373" s="166" t="s">
        <v>87</v>
      </c>
      <c r="AV373" s="12" t="s">
        <v>87</v>
      </c>
      <c r="AW373" s="12" t="s">
        <v>32</v>
      </c>
      <c r="AX373" s="12" t="s">
        <v>85</v>
      </c>
      <c r="AY373" s="166" t="s">
        <v>122</v>
      </c>
    </row>
    <row r="374" spans="1:65" s="1" customFormat="1" ht="24.2" customHeight="1">
      <c r="A374" s="31"/>
      <c r="B374" s="142"/>
      <c r="C374" s="143" t="s">
        <v>624</v>
      </c>
      <c r="D374" s="143" t="s">
        <v>125</v>
      </c>
      <c r="E374" s="144" t="s">
        <v>625</v>
      </c>
      <c r="F374" s="145" t="s">
        <v>626</v>
      </c>
      <c r="G374" s="146" t="s">
        <v>222</v>
      </c>
      <c r="H374" s="147">
        <v>6.6</v>
      </c>
      <c r="I374" s="148">
        <v>33.1</v>
      </c>
      <c r="J374" s="149">
        <f>ROUND(I374*H374,2)</f>
        <v>218.46</v>
      </c>
      <c r="K374" s="145" t="s">
        <v>129</v>
      </c>
      <c r="L374" s="32"/>
      <c r="M374" s="150" t="s">
        <v>1</v>
      </c>
      <c r="N374" s="151" t="s">
        <v>42</v>
      </c>
      <c r="O374" s="57"/>
      <c r="P374" s="152">
        <f>O374*H374</f>
        <v>0</v>
      </c>
      <c r="Q374" s="152">
        <v>0</v>
      </c>
      <c r="R374" s="152">
        <f>Q374*H374</f>
        <v>0</v>
      </c>
      <c r="S374" s="152">
        <v>8.0000000000000002E-3</v>
      </c>
      <c r="T374" s="153">
        <f>S374*H374</f>
        <v>5.28E-2</v>
      </c>
      <c r="U374" s="31"/>
      <c r="V374" s="31"/>
      <c r="W374" s="31"/>
      <c r="X374" s="31"/>
      <c r="Y374" s="31"/>
      <c r="Z374" s="31"/>
      <c r="AA374" s="31"/>
      <c r="AB374" s="31"/>
      <c r="AC374" s="31"/>
      <c r="AD374" s="31"/>
      <c r="AE374" s="31"/>
      <c r="AR374" s="154" t="s">
        <v>283</v>
      </c>
      <c r="AT374" s="154" t="s">
        <v>125</v>
      </c>
      <c r="AU374" s="154" t="s">
        <v>87</v>
      </c>
      <c r="AY374" s="16" t="s">
        <v>122</v>
      </c>
      <c r="BE374" s="155">
        <f>IF(N374="základní",J374,0)</f>
        <v>218.46</v>
      </c>
      <c r="BF374" s="155">
        <f>IF(N374="snížená",J374,0)</f>
        <v>0</v>
      </c>
      <c r="BG374" s="155">
        <f>IF(N374="zákl. přenesená",J374,0)</f>
        <v>0</v>
      </c>
      <c r="BH374" s="155">
        <f>IF(N374="sníž. přenesená",J374,0)</f>
        <v>0</v>
      </c>
      <c r="BI374" s="155">
        <f>IF(N374="nulová",J374,0)</f>
        <v>0</v>
      </c>
      <c r="BJ374" s="16" t="s">
        <v>85</v>
      </c>
      <c r="BK374" s="155">
        <f>ROUND(I374*H374,2)</f>
        <v>218.46</v>
      </c>
      <c r="BL374" s="16" t="s">
        <v>283</v>
      </c>
      <c r="BM374" s="154" t="s">
        <v>627</v>
      </c>
    </row>
    <row r="375" spans="1:65" s="12" customFormat="1">
      <c r="B375" s="165"/>
      <c r="D375" s="156" t="s">
        <v>210</v>
      </c>
      <c r="E375" s="166" t="s">
        <v>1</v>
      </c>
      <c r="F375" s="167" t="s">
        <v>623</v>
      </c>
      <c r="H375" s="168">
        <v>6.6</v>
      </c>
      <c r="I375" s="169"/>
      <c r="L375" s="165"/>
      <c r="M375" s="170"/>
      <c r="N375" s="171"/>
      <c r="O375" s="171"/>
      <c r="P375" s="171"/>
      <c r="Q375" s="171"/>
      <c r="R375" s="171"/>
      <c r="S375" s="171"/>
      <c r="T375" s="172"/>
      <c r="AT375" s="166" t="s">
        <v>210</v>
      </c>
      <c r="AU375" s="166" t="s">
        <v>87</v>
      </c>
      <c r="AV375" s="12" t="s">
        <v>87</v>
      </c>
      <c r="AW375" s="12" t="s">
        <v>32</v>
      </c>
      <c r="AX375" s="12" t="s">
        <v>85</v>
      </c>
      <c r="AY375" s="166" t="s">
        <v>122</v>
      </c>
    </row>
    <row r="376" spans="1:65" s="1" customFormat="1" ht="24.2" customHeight="1">
      <c r="A376" s="31"/>
      <c r="B376" s="142"/>
      <c r="C376" s="143" t="s">
        <v>628</v>
      </c>
      <c r="D376" s="143" t="s">
        <v>125</v>
      </c>
      <c r="E376" s="144" t="s">
        <v>629</v>
      </c>
      <c r="F376" s="145" t="s">
        <v>630</v>
      </c>
      <c r="G376" s="146" t="s">
        <v>214</v>
      </c>
      <c r="H376" s="147">
        <v>6</v>
      </c>
      <c r="I376" s="148">
        <v>640.04999999999995</v>
      </c>
      <c r="J376" s="149">
        <f>ROUND(I376*H376,2)</f>
        <v>3840.3</v>
      </c>
      <c r="K376" s="145" t="s">
        <v>129</v>
      </c>
      <c r="L376" s="32"/>
      <c r="M376" s="150" t="s">
        <v>1</v>
      </c>
      <c r="N376" s="151" t="s">
        <v>42</v>
      </c>
      <c r="O376" s="57"/>
      <c r="P376" s="152">
        <f>O376*H376</f>
        <v>0</v>
      </c>
      <c r="Q376" s="152">
        <v>0</v>
      </c>
      <c r="R376" s="152">
        <f>Q376*H376</f>
        <v>0</v>
      </c>
      <c r="S376" s="152">
        <v>0</v>
      </c>
      <c r="T376" s="153">
        <f>S376*H376</f>
        <v>0</v>
      </c>
      <c r="U376" s="31"/>
      <c r="V376" s="31"/>
      <c r="W376" s="31"/>
      <c r="X376" s="31"/>
      <c r="Y376" s="31"/>
      <c r="Z376" s="31"/>
      <c r="AA376" s="31"/>
      <c r="AB376" s="31"/>
      <c r="AC376" s="31"/>
      <c r="AD376" s="31"/>
      <c r="AE376" s="31"/>
      <c r="AR376" s="154" t="s">
        <v>283</v>
      </c>
      <c r="AT376" s="154" t="s">
        <v>125</v>
      </c>
      <c r="AU376" s="154" t="s">
        <v>87</v>
      </c>
      <c r="AY376" s="16" t="s">
        <v>122</v>
      </c>
      <c r="BE376" s="155">
        <f>IF(N376="základní",J376,0)</f>
        <v>3840.3</v>
      </c>
      <c r="BF376" s="155">
        <f>IF(N376="snížená",J376,0)</f>
        <v>0</v>
      </c>
      <c r="BG376" s="155">
        <f>IF(N376="zákl. přenesená",J376,0)</f>
        <v>0</v>
      </c>
      <c r="BH376" s="155">
        <f>IF(N376="sníž. přenesená",J376,0)</f>
        <v>0</v>
      </c>
      <c r="BI376" s="155">
        <f>IF(N376="nulová",J376,0)</f>
        <v>0</v>
      </c>
      <c r="BJ376" s="16" t="s">
        <v>85</v>
      </c>
      <c r="BK376" s="155">
        <f>ROUND(I376*H376,2)</f>
        <v>3840.3</v>
      </c>
      <c r="BL376" s="16" t="s">
        <v>283</v>
      </c>
      <c r="BM376" s="154" t="s">
        <v>631</v>
      </c>
    </row>
    <row r="377" spans="1:65" s="12" customFormat="1">
      <c r="B377" s="165"/>
      <c r="D377" s="156" t="s">
        <v>210</v>
      </c>
      <c r="E377" s="166" t="s">
        <v>1</v>
      </c>
      <c r="F377" s="167" t="s">
        <v>632</v>
      </c>
      <c r="H377" s="168">
        <v>3</v>
      </c>
      <c r="I377" s="169"/>
      <c r="L377" s="165"/>
      <c r="M377" s="170"/>
      <c r="N377" s="171"/>
      <c r="O377" s="171"/>
      <c r="P377" s="171"/>
      <c r="Q377" s="171"/>
      <c r="R377" s="171"/>
      <c r="S377" s="171"/>
      <c r="T377" s="172"/>
      <c r="AT377" s="166" t="s">
        <v>210</v>
      </c>
      <c r="AU377" s="166" t="s">
        <v>87</v>
      </c>
      <c r="AV377" s="12" t="s">
        <v>87</v>
      </c>
      <c r="AW377" s="12" t="s">
        <v>32</v>
      </c>
      <c r="AX377" s="12" t="s">
        <v>77</v>
      </c>
      <c r="AY377" s="166" t="s">
        <v>122</v>
      </c>
    </row>
    <row r="378" spans="1:65" s="12" customFormat="1">
      <c r="B378" s="165"/>
      <c r="D378" s="156" t="s">
        <v>210</v>
      </c>
      <c r="E378" s="166" t="s">
        <v>1</v>
      </c>
      <c r="F378" s="167" t="s">
        <v>633</v>
      </c>
      <c r="H378" s="168">
        <v>2</v>
      </c>
      <c r="I378" s="169"/>
      <c r="L378" s="165"/>
      <c r="M378" s="170"/>
      <c r="N378" s="171"/>
      <c r="O378" s="171"/>
      <c r="P378" s="171"/>
      <c r="Q378" s="171"/>
      <c r="R378" s="171"/>
      <c r="S378" s="171"/>
      <c r="T378" s="172"/>
      <c r="AT378" s="166" t="s">
        <v>210</v>
      </c>
      <c r="AU378" s="166" t="s">
        <v>87</v>
      </c>
      <c r="AV378" s="12" t="s">
        <v>87</v>
      </c>
      <c r="AW378" s="12" t="s">
        <v>32</v>
      </c>
      <c r="AX378" s="12" t="s">
        <v>77</v>
      </c>
      <c r="AY378" s="166" t="s">
        <v>122</v>
      </c>
    </row>
    <row r="379" spans="1:65" s="12" customFormat="1">
      <c r="B379" s="165"/>
      <c r="D379" s="156" t="s">
        <v>210</v>
      </c>
      <c r="E379" s="166" t="s">
        <v>1</v>
      </c>
      <c r="F379" s="167" t="s">
        <v>634</v>
      </c>
      <c r="H379" s="168">
        <v>1</v>
      </c>
      <c r="I379" s="169"/>
      <c r="L379" s="165"/>
      <c r="M379" s="170"/>
      <c r="N379" s="171"/>
      <c r="O379" s="171"/>
      <c r="P379" s="171"/>
      <c r="Q379" s="171"/>
      <c r="R379" s="171"/>
      <c r="S379" s="171"/>
      <c r="T379" s="172"/>
      <c r="AT379" s="166" t="s">
        <v>210</v>
      </c>
      <c r="AU379" s="166" t="s">
        <v>87</v>
      </c>
      <c r="AV379" s="12" t="s">
        <v>87</v>
      </c>
      <c r="AW379" s="12" t="s">
        <v>32</v>
      </c>
      <c r="AX379" s="12" t="s">
        <v>77</v>
      </c>
      <c r="AY379" s="166" t="s">
        <v>122</v>
      </c>
    </row>
    <row r="380" spans="1:65" s="13" customFormat="1">
      <c r="B380" s="173"/>
      <c r="D380" s="156" t="s">
        <v>210</v>
      </c>
      <c r="E380" s="174" t="s">
        <v>1</v>
      </c>
      <c r="F380" s="175" t="s">
        <v>237</v>
      </c>
      <c r="H380" s="176">
        <v>6</v>
      </c>
      <c r="I380" s="177"/>
      <c r="L380" s="173"/>
      <c r="M380" s="178"/>
      <c r="N380" s="179"/>
      <c r="O380" s="179"/>
      <c r="P380" s="179"/>
      <c r="Q380" s="179"/>
      <c r="R380" s="179"/>
      <c r="S380" s="179"/>
      <c r="T380" s="180"/>
      <c r="AT380" s="174" t="s">
        <v>210</v>
      </c>
      <c r="AU380" s="174" t="s">
        <v>87</v>
      </c>
      <c r="AV380" s="13" t="s">
        <v>141</v>
      </c>
      <c r="AW380" s="13" t="s">
        <v>32</v>
      </c>
      <c r="AX380" s="13" t="s">
        <v>85</v>
      </c>
      <c r="AY380" s="174" t="s">
        <v>122</v>
      </c>
    </row>
    <row r="381" spans="1:65" s="1" customFormat="1" ht="37.9" customHeight="1">
      <c r="A381" s="31"/>
      <c r="B381" s="142"/>
      <c r="C381" s="181" t="s">
        <v>635</v>
      </c>
      <c r="D381" s="181" t="s">
        <v>310</v>
      </c>
      <c r="E381" s="182" t="s">
        <v>636</v>
      </c>
      <c r="F381" s="183" t="s">
        <v>637</v>
      </c>
      <c r="G381" s="184" t="s">
        <v>214</v>
      </c>
      <c r="H381" s="185">
        <v>3</v>
      </c>
      <c r="I381" s="186">
        <v>3253.54</v>
      </c>
      <c r="J381" s="187">
        <f>ROUND(I381*H381,2)</f>
        <v>9760.6200000000008</v>
      </c>
      <c r="K381" s="183" t="s">
        <v>1</v>
      </c>
      <c r="L381" s="188"/>
      <c r="M381" s="189" t="s">
        <v>1</v>
      </c>
      <c r="N381" s="190" t="s">
        <v>42</v>
      </c>
      <c r="O381" s="57"/>
      <c r="P381" s="152">
        <f>O381*H381</f>
        <v>0</v>
      </c>
      <c r="Q381" s="152">
        <v>1.2999999999999999E-2</v>
      </c>
      <c r="R381" s="152">
        <f>Q381*H381</f>
        <v>3.9E-2</v>
      </c>
      <c r="S381" s="152">
        <v>0</v>
      </c>
      <c r="T381" s="153">
        <f>S381*H381</f>
        <v>0</v>
      </c>
      <c r="U381" s="31"/>
      <c r="V381" s="31"/>
      <c r="W381" s="31"/>
      <c r="X381" s="31"/>
      <c r="Y381" s="31"/>
      <c r="Z381" s="31"/>
      <c r="AA381" s="31"/>
      <c r="AB381" s="31"/>
      <c r="AC381" s="31"/>
      <c r="AD381" s="31"/>
      <c r="AE381" s="31"/>
      <c r="AR381" s="154" t="s">
        <v>385</v>
      </c>
      <c r="AT381" s="154" t="s">
        <v>310</v>
      </c>
      <c r="AU381" s="154" t="s">
        <v>87</v>
      </c>
      <c r="AY381" s="16" t="s">
        <v>122</v>
      </c>
      <c r="BE381" s="155">
        <f>IF(N381="základní",J381,0)</f>
        <v>9760.6200000000008</v>
      </c>
      <c r="BF381" s="155">
        <f>IF(N381="snížená",J381,0)</f>
        <v>0</v>
      </c>
      <c r="BG381" s="155">
        <f>IF(N381="zákl. přenesená",J381,0)</f>
        <v>0</v>
      </c>
      <c r="BH381" s="155">
        <f>IF(N381="sníž. přenesená",J381,0)</f>
        <v>0</v>
      </c>
      <c r="BI381" s="155">
        <f>IF(N381="nulová",J381,0)</f>
        <v>0</v>
      </c>
      <c r="BJ381" s="16" t="s">
        <v>85</v>
      </c>
      <c r="BK381" s="155">
        <f>ROUND(I381*H381,2)</f>
        <v>9760.6200000000008</v>
      </c>
      <c r="BL381" s="16" t="s">
        <v>283</v>
      </c>
      <c r="BM381" s="154" t="s">
        <v>638</v>
      </c>
    </row>
    <row r="382" spans="1:65" s="1" customFormat="1" ht="24.2" customHeight="1">
      <c r="A382" s="31"/>
      <c r="B382" s="142"/>
      <c r="C382" s="181" t="s">
        <v>639</v>
      </c>
      <c r="D382" s="181" t="s">
        <v>310</v>
      </c>
      <c r="E382" s="182" t="s">
        <v>640</v>
      </c>
      <c r="F382" s="183" t="s">
        <v>641</v>
      </c>
      <c r="G382" s="184" t="s">
        <v>214</v>
      </c>
      <c r="H382" s="185">
        <v>2</v>
      </c>
      <c r="I382" s="186">
        <v>3253.54</v>
      </c>
      <c r="J382" s="187">
        <f>ROUND(I382*H382,2)</f>
        <v>6507.08</v>
      </c>
      <c r="K382" s="183" t="s">
        <v>1</v>
      </c>
      <c r="L382" s="188"/>
      <c r="M382" s="189" t="s">
        <v>1</v>
      </c>
      <c r="N382" s="190" t="s">
        <v>42</v>
      </c>
      <c r="O382" s="57"/>
      <c r="P382" s="152">
        <f>O382*H382</f>
        <v>0</v>
      </c>
      <c r="Q382" s="152">
        <v>1.2999999999999999E-2</v>
      </c>
      <c r="R382" s="152">
        <f>Q382*H382</f>
        <v>2.5999999999999999E-2</v>
      </c>
      <c r="S382" s="152">
        <v>0</v>
      </c>
      <c r="T382" s="153">
        <f>S382*H382</f>
        <v>0</v>
      </c>
      <c r="U382" s="31"/>
      <c r="V382" s="31"/>
      <c r="W382" s="31"/>
      <c r="X382" s="31"/>
      <c r="Y382" s="31"/>
      <c r="Z382" s="31"/>
      <c r="AA382" s="31"/>
      <c r="AB382" s="31"/>
      <c r="AC382" s="31"/>
      <c r="AD382" s="31"/>
      <c r="AE382" s="31"/>
      <c r="AR382" s="154" t="s">
        <v>385</v>
      </c>
      <c r="AT382" s="154" t="s">
        <v>310</v>
      </c>
      <c r="AU382" s="154" t="s">
        <v>87</v>
      </c>
      <c r="AY382" s="16" t="s">
        <v>122</v>
      </c>
      <c r="BE382" s="155">
        <f>IF(N382="základní",J382,0)</f>
        <v>6507.08</v>
      </c>
      <c r="BF382" s="155">
        <f>IF(N382="snížená",J382,0)</f>
        <v>0</v>
      </c>
      <c r="BG382" s="155">
        <f>IF(N382="zákl. přenesená",J382,0)</f>
        <v>0</v>
      </c>
      <c r="BH382" s="155">
        <f>IF(N382="sníž. přenesená",J382,0)</f>
        <v>0</v>
      </c>
      <c r="BI382" s="155">
        <f>IF(N382="nulová",J382,0)</f>
        <v>0</v>
      </c>
      <c r="BJ382" s="16" t="s">
        <v>85</v>
      </c>
      <c r="BK382" s="155">
        <f>ROUND(I382*H382,2)</f>
        <v>6507.08</v>
      </c>
      <c r="BL382" s="16" t="s">
        <v>283</v>
      </c>
      <c r="BM382" s="154" t="s">
        <v>642</v>
      </c>
    </row>
    <row r="383" spans="1:65" s="1" customFormat="1" ht="37.9" customHeight="1">
      <c r="A383" s="31"/>
      <c r="B383" s="142"/>
      <c r="C383" s="181" t="s">
        <v>643</v>
      </c>
      <c r="D383" s="181" t="s">
        <v>310</v>
      </c>
      <c r="E383" s="182" t="s">
        <v>644</v>
      </c>
      <c r="F383" s="183" t="s">
        <v>645</v>
      </c>
      <c r="G383" s="184" t="s">
        <v>214</v>
      </c>
      <c r="H383" s="185">
        <v>1</v>
      </c>
      <c r="I383" s="186">
        <v>3367.3</v>
      </c>
      <c r="J383" s="187">
        <f>ROUND(I383*H383,2)</f>
        <v>3367.3</v>
      </c>
      <c r="K383" s="183" t="s">
        <v>1</v>
      </c>
      <c r="L383" s="188"/>
      <c r="M383" s="189" t="s">
        <v>1</v>
      </c>
      <c r="N383" s="190" t="s">
        <v>42</v>
      </c>
      <c r="O383" s="57"/>
      <c r="P383" s="152">
        <f>O383*H383</f>
        <v>0</v>
      </c>
      <c r="Q383" s="152">
        <v>1.2999999999999999E-2</v>
      </c>
      <c r="R383" s="152">
        <f>Q383*H383</f>
        <v>1.2999999999999999E-2</v>
      </c>
      <c r="S383" s="152">
        <v>0</v>
      </c>
      <c r="T383" s="153">
        <f>S383*H383</f>
        <v>0</v>
      </c>
      <c r="U383" s="31"/>
      <c r="V383" s="31"/>
      <c r="W383" s="31"/>
      <c r="X383" s="31"/>
      <c r="Y383" s="31"/>
      <c r="Z383" s="31"/>
      <c r="AA383" s="31"/>
      <c r="AB383" s="31"/>
      <c r="AC383" s="31"/>
      <c r="AD383" s="31"/>
      <c r="AE383" s="31"/>
      <c r="AR383" s="154" t="s">
        <v>385</v>
      </c>
      <c r="AT383" s="154" t="s">
        <v>310</v>
      </c>
      <c r="AU383" s="154" t="s">
        <v>87</v>
      </c>
      <c r="AY383" s="16" t="s">
        <v>122</v>
      </c>
      <c r="BE383" s="155">
        <f>IF(N383="základní",J383,0)</f>
        <v>3367.3</v>
      </c>
      <c r="BF383" s="155">
        <f>IF(N383="snížená",J383,0)</f>
        <v>0</v>
      </c>
      <c r="BG383" s="155">
        <f>IF(N383="zákl. přenesená",J383,0)</f>
        <v>0</v>
      </c>
      <c r="BH383" s="155">
        <f>IF(N383="sníž. přenesená",J383,0)</f>
        <v>0</v>
      </c>
      <c r="BI383" s="155">
        <f>IF(N383="nulová",J383,0)</f>
        <v>0</v>
      </c>
      <c r="BJ383" s="16" t="s">
        <v>85</v>
      </c>
      <c r="BK383" s="155">
        <f>ROUND(I383*H383,2)</f>
        <v>3367.3</v>
      </c>
      <c r="BL383" s="16" t="s">
        <v>283</v>
      </c>
      <c r="BM383" s="154" t="s">
        <v>646</v>
      </c>
    </row>
    <row r="384" spans="1:65" s="1" customFormat="1" ht="24.2" customHeight="1">
      <c r="A384" s="31"/>
      <c r="B384" s="142"/>
      <c r="C384" s="143" t="s">
        <v>647</v>
      </c>
      <c r="D384" s="143" t="s">
        <v>125</v>
      </c>
      <c r="E384" s="144" t="s">
        <v>648</v>
      </c>
      <c r="F384" s="145" t="s">
        <v>649</v>
      </c>
      <c r="G384" s="146" t="s">
        <v>214</v>
      </c>
      <c r="H384" s="147">
        <v>6</v>
      </c>
      <c r="I384" s="148">
        <v>694.46</v>
      </c>
      <c r="J384" s="149">
        <f>ROUND(I384*H384,2)</f>
        <v>4166.76</v>
      </c>
      <c r="K384" s="145" t="s">
        <v>129</v>
      </c>
      <c r="L384" s="32"/>
      <c r="M384" s="150" t="s">
        <v>1</v>
      </c>
      <c r="N384" s="151" t="s">
        <v>42</v>
      </c>
      <c r="O384" s="57"/>
      <c r="P384" s="152">
        <f>O384*H384</f>
        <v>0</v>
      </c>
      <c r="Q384" s="152">
        <v>0</v>
      </c>
      <c r="R384" s="152">
        <f>Q384*H384</f>
        <v>0</v>
      </c>
      <c r="S384" s="152">
        <v>0</v>
      </c>
      <c r="T384" s="153">
        <f>S384*H384</f>
        <v>0</v>
      </c>
      <c r="U384" s="31"/>
      <c r="V384" s="31"/>
      <c r="W384" s="31"/>
      <c r="X384" s="31"/>
      <c r="Y384" s="31"/>
      <c r="Z384" s="31"/>
      <c r="AA384" s="31"/>
      <c r="AB384" s="31"/>
      <c r="AC384" s="31"/>
      <c r="AD384" s="31"/>
      <c r="AE384" s="31"/>
      <c r="AR384" s="154" t="s">
        <v>283</v>
      </c>
      <c r="AT384" s="154" t="s">
        <v>125</v>
      </c>
      <c r="AU384" s="154" t="s">
        <v>87</v>
      </c>
      <c r="AY384" s="16" t="s">
        <v>122</v>
      </c>
      <c r="BE384" s="155">
        <f>IF(N384="základní",J384,0)</f>
        <v>4166.76</v>
      </c>
      <c r="BF384" s="155">
        <f>IF(N384="snížená",J384,0)</f>
        <v>0</v>
      </c>
      <c r="BG384" s="155">
        <f>IF(N384="zákl. přenesená",J384,0)</f>
        <v>0</v>
      </c>
      <c r="BH384" s="155">
        <f>IF(N384="sníž. přenesená",J384,0)</f>
        <v>0</v>
      </c>
      <c r="BI384" s="155">
        <f>IF(N384="nulová",J384,0)</f>
        <v>0</v>
      </c>
      <c r="BJ384" s="16" t="s">
        <v>85</v>
      </c>
      <c r="BK384" s="155">
        <f>ROUND(I384*H384,2)</f>
        <v>4166.76</v>
      </c>
      <c r="BL384" s="16" t="s">
        <v>283</v>
      </c>
      <c r="BM384" s="154" t="s">
        <v>650</v>
      </c>
    </row>
    <row r="385" spans="1:65" s="12" customFormat="1">
      <c r="B385" s="165"/>
      <c r="D385" s="156" t="s">
        <v>210</v>
      </c>
      <c r="E385" s="166" t="s">
        <v>1</v>
      </c>
      <c r="F385" s="167" t="s">
        <v>651</v>
      </c>
      <c r="H385" s="168">
        <v>3</v>
      </c>
      <c r="I385" s="169"/>
      <c r="L385" s="165"/>
      <c r="M385" s="170"/>
      <c r="N385" s="171"/>
      <c r="O385" s="171"/>
      <c r="P385" s="171"/>
      <c r="Q385" s="171"/>
      <c r="R385" s="171"/>
      <c r="S385" s="171"/>
      <c r="T385" s="172"/>
      <c r="AT385" s="166" t="s">
        <v>210</v>
      </c>
      <c r="AU385" s="166" t="s">
        <v>87</v>
      </c>
      <c r="AV385" s="12" t="s">
        <v>87</v>
      </c>
      <c r="AW385" s="12" t="s">
        <v>32</v>
      </c>
      <c r="AX385" s="12" t="s">
        <v>77</v>
      </c>
      <c r="AY385" s="166" t="s">
        <v>122</v>
      </c>
    </row>
    <row r="386" spans="1:65" s="12" customFormat="1">
      <c r="B386" s="165"/>
      <c r="D386" s="156" t="s">
        <v>210</v>
      </c>
      <c r="E386" s="166" t="s">
        <v>1</v>
      </c>
      <c r="F386" s="167" t="s">
        <v>652</v>
      </c>
      <c r="H386" s="168">
        <v>3</v>
      </c>
      <c r="I386" s="169"/>
      <c r="L386" s="165"/>
      <c r="M386" s="170"/>
      <c r="N386" s="171"/>
      <c r="O386" s="171"/>
      <c r="P386" s="171"/>
      <c r="Q386" s="171"/>
      <c r="R386" s="171"/>
      <c r="S386" s="171"/>
      <c r="T386" s="172"/>
      <c r="AT386" s="166" t="s">
        <v>210</v>
      </c>
      <c r="AU386" s="166" t="s">
        <v>87</v>
      </c>
      <c r="AV386" s="12" t="s">
        <v>87</v>
      </c>
      <c r="AW386" s="12" t="s">
        <v>32</v>
      </c>
      <c r="AX386" s="12" t="s">
        <v>77</v>
      </c>
      <c r="AY386" s="166" t="s">
        <v>122</v>
      </c>
    </row>
    <row r="387" spans="1:65" s="13" customFormat="1">
      <c r="B387" s="173"/>
      <c r="D387" s="156" t="s">
        <v>210</v>
      </c>
      <c r="E387" s="174" t="s">
        <v>1</v>
      </c>
      <c r="F387" s="175" t="s">
        <v>237</v>
      </c>
      <c r="H387" s="176">
        <v>6</v>
      </c>
      <c r="I387" s="177"/>
      <c r="L387" s="173"/>
      <c r="M387" s="178"/>
      <c r="N387" s="179"/>
      <c r="O387" s="179"/>
      <c r="P387" s="179"/>
      <c r="Q387" s="179"/>
      <c r="R387" s="179"/>
      <c r="S387" s="179"/>
      <c r="T387" s="180"/>
      <c r="AT387" s="174" t="s">
        <v>210</v>
      </c>
      <c r="AU387" s="174" t="s">
        <v>87</v>
      </c>
      <c r="AV387" s="13" t="s">
        <v>141</v>
      </c>
      <c r="AW387" s="13" t="s">
        <v>32</v>
      </c>
      <c r="AX387" s="13" t="s">
        <v>85</v>
      </c>
      <c r="AY387" s="174" t="s">
        <v>122</v>
      </c>
    </row>
    <row r="388" spans="1:65" s="1" customFormat="1" ht="37.9" customHeight="1">
      <c r="A388" s="31"/>
      <c r="B388" s="142"/>
      <c r="C388" s="181" t="s">
        <v>653</v>
      </c>
      <c r="D388" s="181" t="s">
        <v>310</v>
      </c>
      <c r="E388" s="182" t="s">
        <v>654</v>
      </c>
      <c r="F388" s="183" t="s">
        <v>655</v>
      </c>
      <c r="G388" s="184" t="s">
        <v>214</v>
      </c>
      <c r="H388" s="185">
        <v>3</v>
      </c>
      <c r="I388" s="186">
        <v>3367.3</v>
      </c>
      <c r="J388" s="187">
        <f>ROUND(I388*H388,2)</f>
        <v>10101.9</v>
      </c>
      <c r="K388" s="183" t="s">
        <v>1</v>
      </c>
      <c r="L388" s="188"/>
      <c r="M388" s="189" t="s">
        <v>1</v>
      </c>
      <c r="N388" s="190" t="s">
        <v>42</v>
      </c>
      <c r="O388" s="57"/>
      <c r="P388" s="152">
        <f>O388*H388</f>
        <v>0</v>
      </c>
      <c r="Q388" s="152">
        <v>1.2999999999999999E-2</v>
      </c>
      <c r="R388" s="152">
        <f>Q388*H388</f>
        <v>3.9E-2</v>
      </c>
      <c r="S388" s="152">
        <v>0</v>
      </c>
      <c r="T388" s="153">
        <f>S388*H388</f>
        <v>0</v>
      </c>
      <c r="U388" s="31"/>
      <c r="V388" s="31"/>
      <c r="W388" s="31"/>
      <c r="X388" s="31"/>
      <c r="Y388" s="31"/>
      <c r="Z388" s="31"/>
      <c r="AA388" s="31"/>
      <c r="AB388" s="31"/>
      <c r="AC388" s="31"/>
      <c r="AD388" s="31"/>
      <c r="AE388" s="31"/>
      <c r="AR388" s="154" t="s">
        <v>385</v>
      </c>
      <c r="AT388" s="154" t="s">
        <v>310</v>
      </c>
      <c r="AU388" s="154" t="s">
        <v>87</v>
      </c>
      <c r="AY388" s="16" t="s">
        <v>122</v>
      </c>
      <c r="BE388" s="155">
        <f>IF(N388="základní",J388,0)</f>
        <v>10101.9</v>
      </c>
      <c r="BF388" s="155">
        <f>IF(N388="snížená",J388,0)</f>
        <v>0</v>
      </c>
      <c r="BG388" s="155">
        <f>IF(N388="zákl. přenesená",J388,0)</f>
        <v>0</v>
      </c>
      <c r="BH388" s="155">
        <f>IF(N388="sníž. přenesená",J388,0)</f>
        <v>0</v>
      </c>
      <c r="BI388" s="155">
        <f>IF(N388="nulová",J388,0)</f>
        <v>0</v>
      </c>
      <c r="BJ388" s="16" t="s">
        <v>85</v>
      </c>
      <c r="BK388" s="155">
        <f>ROUND(I388*H388,2)</f>
        <v>10101.9</v>
      </c>
      <c r="BL388" s="16" t="s">
        <v>283</v>
      </c>
      <c r="BM388" s="154" t="s">
        <v>656</v>
      </c>
    </row>
    <row r="389" spans="1:65" s="1" customFormat="1" ht="37.9" customHeight="1">
      <c r="A389" s="31"/>
      <c r="B389" s="142"/>
      <c r="C389" s="181" t="s">
        <v>657</v>
      </c>
      <c r="D389" s="181" t="s">
        <v>310</v>
      </c>
      <c r="E389" s="182" t="s">
        <v>658</v>
      </c>
      <c r="F389" s="183" t="s">
        <v>659</v>
      </c>
      <c r="G389" s="184" t="s">
        <v>214</v>
      </c>
      <c r="H389" s="185">
        <v>3</v>
      </c>
      <c r="I389" s="186">
        <v>3253.54</v>
      </c>
      <c r="J389" s="187">
        <f>ROUND(I389*H389,2)</f>
        <v>9760.6200000000008</v>
      </c>
      <c r="K389" s="183" t="s">
        <v>1</v>
      </c>
      <c r="L389" s="188"/>
      <c r="M389" s="189" t="s">
        <v>1</v>
      </c>
      <c r="N389" s="190" t="s">
        <v>42</v>
      </c>
      <c r="O389" s="57"/>
      <c r="P389" s="152">
        <f>O389*H389</f>
        <v>0</v>
      </c>
      <c r="Q389" s="152">
        <v>1.2999999999999999E-2</v>
      </c>
      <c r="R389" s="152">
        <f>Q389*H389</f>
        <v>3.9E-2</v>
      </c>
      <c r="S389" s="152">
        <v>0</v>
      </c>
      <c r="T389" s="153">
        <f>S389*H389</f>
        <v>0</v>
      </c>
      <c r="U389" s="31"/>
      <c r="V389" s="31"/>
      <c r="W389" s="31"/>
      <c r="X389" s="31"/>
      <c r="Y389" s="31"/>
      <c r="Z389" s="31"/>
      <c r="AA389" s="31"/>
      <c r="AB389" s="31"/>
      <c r="AC389" s="31"/>
      <c r="AD389" s="31"/>
      <c r="AE389" s="31"/>
      <c r="AR389" s="154" t="s">
        <v>385</v>
      </c>
      <c r="AT389" s="154" t="s">
        <v>310</v>
      </c>
      <c r="AU389" s="154" t="s">
        <v>87</v>
      </c>
      <c r="AY389" s="16" t="s">
        <v>122</v>
      </c>
      <c r="BE389" s="155">
        <f>IF(N389="základní",J389,0)</f>
        <v>9760.6200000000008</v>
      </c>
      <c r="BF389" s="155">
        <f>IF(N389="snížená",J389,0)</f>
        <v>0</v>
      </c>
      <c r="BG389" s="155">
        <f>IF(N389="zákl. přenesená",J389,0)</f>
        <v>0</v>
      </c>
      <c r="BH389" s="155">
        <f>IF(N389="sníž. přenesená",J389,0)</f>
        <v>0</v>
      </c>
      <c r="BI389" s="155">
        <f>IF(N389="nulová",J389,0)</f>
        <v>0</v>
      </c>
      <c r="BJ389" s="16" t="s">
        <v>85</v>
      </c>
      <c r="BK389" s="155">
        <f>ROUND(I389*H389,2)</f>
        <v>9760.6200000000008</v>
      </c>
      <c r="BL389" s="16" t="s">
        <v>283</v>
      </c>
      <c r="BM389" s="154" t="s">
        <v>660</v>
      </c>
    </row>
    <row r="390" spans="1:65" s="1" customFormat="1" ht="24.2" customHeight="1">
      <c r="A390" s="31"/>
      <c r="B390" s="142"/>
      <c r="C390" s="143" t="s">
        <v>661</v>
      </c>
      <c r="D390" s="143" t="s">
        <v>125</v>
      </c>
      <c r="E390" s="144" t="s">
        <v>662</v>
      </c>
      <c r="F390" s="145" t="s">
        <v>663</v>
      </c>
      <c r="G390" s="146" t="s">
        <v>214</v>
      </c>
      <c r="H390" s="147">
        <v>3</v>
      </c>
      <c r="I390" s="148">
        <v>728.71</v>
      </c>
      <c r="J390" s="149">
        <f>ROUND(I390*H390,2)</f>
        <v>2186.13</v>
      </c>
      <c r="K390" s="145" t="s">
        <v>129</v>
      </c>
      <c r="L390" s="32"/>
      <c r="M390" s="150" t="s">
        <v>1</v>
      </c>
      <c r="N390" s="151" t="s">
        <v>42</v>
      </c>
      <c r="O390" s="57"/>
      <c r="P390" s="152">
        <f>O390*H390</f>
        <v>0</v>
      </c>
      <c r="Q390" s="152">
        <v>0</v>
      </c>
      <c r="R390" s="152">
        <f>Q390*H390</f>
        <v>0</v>
      </c>
      <c r="S390" s="152">
        <v>0</v>
      </c>
      <c r="T390" s="153">
        <f>S390*H390</f>
        <v>0</v>
      </c>
      <c r="U390" s="31"/>
      <c r="V390" s="31"/>
      <c r="W390" s="31"/>
      <c r="X390" s="31"/>
      <c r="Y390" s="31"/>
      <c r="Z390" s="31"/>
      <c r="AA390" s="31"/>
      <c r="AB390" s="31"/>
      <c r="AC390" s="31"/>
      <c r="AD390" s="31"/>
      <c r="AE390" s="31"/>
      <c r="AR390" s="154" t="s">
        <v>283</v>
      </c>
      <c r="AT390" s="154" t="s">
        <v>125</v>
      </c>
      <c r="AU390" s="154" t="s">
        <v>87</v>
      </c>
      <c r="AY390" s="16" t="s">
        <v>122</v>
      </c>
      <c r="BE390" s="155">
        <f>IF(N390="základní",J390,0)</f>
        <v>2186.13</v>
      </c>
      <c r="BF390" s="155">
        <f>IF(N390="snížená",J390,0)</f>
        <v>0</v>
      </c>
      <c r="BG390" s="155">
        <f>IF(N390="zákl. přenesená",J390,0)</f>
        <v>0</v>
      </c>
      <c r="BH390" s="155">
        <f>IF(N390="sníž. přenesená",J390,0)</f>
        <v>0</v>
      </c>
      <c r="BI390" s="155">
        <f>IF(N390="nulová",J390,0)</f>
        <v>0</v>
      </c>
      <c r="BJ390" s="16" t="s">
        <v>85</v>
      </c>
      <c r="BK390" s="155">
        <f>ROUND(I390*H390,2)</f>
        <v>2186.13</v>
      </c>
      <c r="BL390" s="16" t="s">
        <v>283</v>
      </c>
      <c r="BM390" s="154" t="s">
        <v>664</v>
      </c>
    </row>
    <row r="391" spans="1:65" s="12" customFormat="1">
      <c r="B391" s="165"/>
      <c r="D391" s="156" t="s">
        <v>210</v>
      </c>
      <c r="E391" s="166" t="s">
        <v>1</v>
      </c>
      <c r="F391" s="167" t="s">
        <v>665</v>
      </c>
      <c r="H391" s="168">
        <v>2</v>
      </c>
      <c r="I391" s="169"/>
      <c r="L391" s="165"/>
      <c r="M391" s="170"/>
      <c r="N391" s="171"/>
      <c r="O391" s="171"/>
      <c r="P391" s="171"/>
      <c r="Q391" s="171"/>
      <c r="R391" s="171"/>
      <c r="S391" s="171"/>
      <c r="T391" s="172"/>
      <c r="AT391" s="166" t="s">
        <v>210</v>
      </c>
      <c r="AU391" s="166" t="s">
        <v>87</v>
      </c>
      <c r="AV391" s="12" t="s">
        <v>87</v>
      </c>
      <c r="AW391" s="12" t="s">
        <v>32</v>
      </c>
      <c r="AX391" s="12" t="s">
        <v>77</v>
      </c>
      <c r="AY391" s="166" t="s">
        <v>122</v>
      </c>
    </row>
    <row r="392" spans="1:65" s="12" customFormat="1">
      <c r="B392" s="165"/>
      <c r="D392" s="156" t="s">
        <v>210</v>
      </c>
      <c r="E392" s="166" t="s">
        <v>1</v>
      </c>
      <c r="F392" s="167" t="s">
        <v>666</v>
      </c>
      <c r="H392" s="168">
        <v>1</v>
      </c>
      <c r="I392" s="169"/>
      <c r="L392" s="165"/>
      <c r="M392" s="170"/>
      <c r="N392" s="171"/>
      <c r="O392" s="171"/>
      <c r="P392" s="171"/>
      <c r="Q392" s="171"/>
      <c r="R392" s="171"/>
      <c r="S392" s="171"/>
      <c r="T392" s="172"/>
      <c r="AT392" s="166" t="s">
        <v>210</v>
      </c>
      <c r="AU392" s="166" t="s">
        <v>87</v>
      </c>
      <c r="AV392" s="12" t="s">
        <v>87</v>
      </c>
      <c r="AW392" s="12" t="s">
        <v>32</v>
      </c>
      <c r="AX392" s="12" t="s">
        <v>77</v>
      </c>
      <c r="AY392" s="166" t="s">
        <v>122</v>
      </c>
    </row>
    <row r="393" spans="1:65" s="13" customFormat="1">
      <c r="B393" s="173"/>
      <c r="D393" s="156" t="s">
        <v>210</v>
      </c>
      <c r="E393" s="174" t="s">
        <v>1</v>
      </c>
      <c r="F393" s="175" t="s">
        <v>237</v>
      </c>
      <c r="H393" s="176">
        <v>3</v>
      </c>
      <c r="I393" s="177"/>
      <c r="L393" s="173"/>
      <c r="M393" s="178"/>
      <c r="N393" s="179"/>
      <c r="O393" s="179"/>
      <c r="P393" s="179"/>
      <c r="Q393" s="179"/>
      <c r="R393" s="179"/>
      <c r="S393" s="179"/>
      <c r="T393" s="180"/>
      <c r="AT393" s="174" t="s">
        <v>210</v>
      </c>
      <c r="AU393" s="174" t="s">
        <v>87</v>
      </c>
      <c r="AV393" s="13" t="s">
        <v>141</v>
      </c>
      <c r="AW393" s="13" t="s">
        <v>32</v>
      </c>
      <c r="AX393" s="13" t="s">
        <v>85</v>
      </c>
      <c r="AY393" s="174" t="s">
        <v>122</v>
      </c>
    </row>
    <row r="394" spans="1:65" s="1" customFormat="1" ht="37.9" customHeight="1">
      <c r="A394" s="31"/>
      <c r="B394" s="142"/>
      <c r="C394" s="181" t="s">
        <v>667</v>
      </c>
      <c r="D394" s="181" t="s">
        <v>310</v>
      </c>
      <c r="E394" s="182" t="s">
        <v>668</v>
      </c>
      <c r="F394" s="183" t="s">
        <v>669</v>
      </c>
      <c r="G394" s="184" t="s">
        <v>214</v>
      </c>
      <c r="H394" s="185">
        <v>2</v>
      </c>
      <c r="I394" s="186">
        <v>3697.2</v>
      </c>
      <c r="J394" s="187">
        <f>ROUND(I394*H394,2)</f>
        <v>7394.4</v>
      </c>
      <c r="K394" s="183" t="s">
        <v>1</v>
      </c>
      <c r="L394" s="188"/>
      <c r="M394" s="189" t="s">
        <v>1</v>
      </c>
      <c r="N394" s="190" t="s">
        <v>42</v>
      </c>
      <c r="O394" s="57"/>
      <c r="P394" s="152">
        <f>O394*H394</f>
        <v>0</v>
      </c>
      <c r="Q394" s="152">
        <v>1.2999999999999999E-2</v>
      </c>
      <c r="R394" s="152">
        <f>Q394*H394</f>
        <v>2.5999999999999999E-2</v>
      </c>
      <c r="S394" s="152">
        <v>0</v>
      </c>
      <c r="T394" s="153">
        <f>S394*H394</f>
        <v>0</v>
      </c>
      <c r="U394" s="31"/>
      <c r="V394" s="31"/>
      <c r="W394" s="31"/>
      <c r="X394" s="31"/>
      <c r="Y394" s="31"/>
      <c r="Z394" s="31"/>
      <c r="AA394" s="31"/>
      <c r="AB394" s="31"/>
      <c r="AC394" s="31"/>
      <c r="AD394" s="31"/>
      <c r="AE394" s="31"/>
      <c r="AR394" s="154" t="s">
        <v>385</v>
      </c>
      <c r="AT394" s="154" t="s">
        <v>310</v>
      </c>
      <c r="AU394" s="154" t="s">
        <v>87</v>
      </c>
      <c r="AY394" s="16" t="s">
        <v>122</v>
      </c>
      <c r="BE394" s="155">
        <f>IF(N394="základní",J394,0)</f>
        <v>7394.4</v>
      </c>
      <c r="BF394" s="155">
        <f>IF(N394="snížená",J394,0)</f>
        <v>0</v>
      </c>
      <c r="BG394" s="155">
        <f>IF(N394="zákl. přenesená",J394,0)</f>
        <v>0</v>
      </c>
      <c r="BH394" s="155">
        <f>IF(N394="sníž. přenesená",J394,0)</f>
        <v>0</v>
      </c>
      <c r="BI394" s="155">
        <f>IF(N394="nulová",J394,0)</f>
        <v>0</v>
      </c>
      <c r="BJ394" s="16" t="s">
        <v>85</v>
      </c>
      <c r="BK394" s="155">
        <f>ROUND(I394*H394,2)</f>
        <v>7394.4</v>
      </c>
      <c r="BL394" s="16" t="s">
        <v>283</v>
      </c>
      <c r="BM394" s="154" t="s">
        <v>670</v>
      </c>
    </row>
    <row r="395" spans="1:65" s="1" customFormat="1" ht="37.9" customHeight="1">
      <c r="A395" s="31"/>
      <c r="B395" s="142"/>
      <c r="C395" s="181" t="s">
        <v>671</v>
      </c>
      <c r="D395" s="181" t="s">
        <v>310</v>
      </c>
      <c r="E395" s="182" t="s">
        <v>672</v>
      </c>
      <c r="F395" s="183" t="s">
        <v>673</v>
      </c>
      <c r="G395" s="184" t="s">
        <v>214</v>
      </c>
      <c r="H395" s="185">
        <v>1</v>
      </c>
      <c r="I395" s="186">
        <v>4174.99</v>
      </c>
      <c r="J395" s="187">
        <f>ROUND(I395*H395,2)</f>
        <v>4174.99</v>
      </c>
      <c r="K395" s="183" t="s">
        <v>1</v>
      </c>
      <c r="L395" s="188"/>
      <c r="M395" s="189" t="s">
        <v>1</v>
      </c>
      <c r="N395" s="190" t="s">
        <v>42</v>
      </c>
      <c r="O395" s="57"/>
      <c r="P395" s="152">
        <f>O395*H395</f>
        <v>0</v>
      </c>
      <c r="Q395" s="152">
        <v>2.9000000000000001E-2</v>
      </c>
      <c r="R395" s="152">
        <f>Q395*H395</f>
        <v>2.9000000000000001E-2</v>
      </c>
      <c r="S395" s="152">
        <v>0</v>
      </c>
      <c r="T395" s="153">
        <f>S395*H395</f>
        <v>0</v>
      </c>
      <c r="U395" s="31"/>
      <c r="V395" s="31"/>
      <c r="W395" s="31"/>
      <c r="X395" s="31"/>
      <c r="Y395" s="31"/>
      <c r="Z395" s="31"/>
      <c r="AA395" s="31"/>
      <c r="AB395" s="31"/>
      <c r="AC395" s="31"/>
      <c r="AD395" s="31"/>
      <c r="AE395" s="31"/>
      <c r="AR395" s="154" t="s">
        <v>385</v>
      </c>
      <c r="AT395" s="154" t="s">
        <v>310</v>
      </c>
      <c r="AU395" s="154" t="s">
        <v>87</v>
      </c>
      <c r="AY395" s="16" t="s">
        <v>122</v>
      </c>
      <c r="BE395" s="155">
        <f>IF(N395="základní",J395,0)</f>
        <v>4174.99</v>
      </c>
      <c r="BF395" s="155">
        <f>IF(N395="snížená",J395,0)</f>
        <v>0</v>
      </c>
      <c r="BG395" s="155">
        <f>IF(N395="zákl. přenesená",J395,0)</f>
        <v>0</v>
      </c>
      <c r="BH395" s="155">
        <f>IF(N395="sníž. přenesená",J395,0)</f>
        <v>0</v>
      </c>
      <c r="BI395" s="155">
        <f>IF(N395="nulová",J395,0)</f>
        <v>0</v>
      </c>
      <c r="BJ395" s="16" t="s">
        <v>85</v>
      </c>
      <c r="BK395" s="155">
        <f>ROUND(I395*H395,2)</f>
        <v>4174.99</v>
      </c>
      <c r="BL395" s="16" t="s">
        <v>283</v>
      </c>
      <c r="BM395" s="154" t="s">
        <v>674</v>
      </c>
    </row>
    <row r="396" spans="1:65" s="1" customFormat="1" ht="14.45" customHeight="1">
      <c r="A396" s="31"/>
      <c r="B396" s="142"/>
      <c r="C396" s="143" t="s">
        <v>675</v>
      </c>
      <c r="D396" s="143" t="s">
        <v>125</v>
      </c>
      <c r="E396" s="144" t="s">
        <v>676</v>
      </c>
      <c r="F396" s="145" t="s">
        <v>677</v>
      </c>
      <c r="G396" s="146" t="s">
        <v>214</v>
      </c>
      <c r="H396" s="147">
        <v>15</v>
      </c>
      <c r="I396" s="148">
        <v>79.53</v>
      </c>
      <c r="J396" s="149">
        <f>ROUND(I396*H396,2)</f>
        <v>1192.95</v>
      </c>
      <c r="K396" s="145" t="s">
        <v>129</v>
      </c>
      <c r="L396" s="32"/>
      <c r="M396" s="150" t="s">
        <v>1</v>
      </c>
      <c r="N396" s="151" t="s">
        <v>42</v>
      </c>
      <c r="O396" s="57"/>
      <c r="P396" s="152">
        <f>O396*H396</f>
        <v>0</v>
      </c>
      <c r="Q396" s="152">
        <v>0</v>
      </c>
      <c r="R396" s="152">
        <f>Q396*H396</f>
        <v>0</v>
      </c>
      <c r="S396" s="152">
        <v>0</v>
      </c>
      <c r="T396" s="153">
        <f>S396*H396</f>
        <v>0</v>
      </c>
      <c r="U396" s="31"/>
      <c r="V396" s="31"/>
      <c r="W396" s="31"/>
      <c r="X396" s="31"/>
      <c r="Y396" s="31"/>
      <c r="Z396" s="31"/>
      <c r="AA396" s="31"/>
      <c r="AB396" s="31"/>
      <c r="AC396" s="31"/>
      <c r="AD396" s="31"/>
      <c r="AE396" s="31"/>
      <c r="AR396" s="154" t="s">
        <v>283</v>
      </c>
      <c r="AT396" s="154" t="s">
        <v>125</v>
      </c>
      <c r="AU396" s="154" t="s">
        <v>87</v>
      </c>
      <c r="AY396" s="16" t="s">
        <v>122</v>
      </c>
      <c r="BE396" s="155">
        <f>IF(N396="základní",J396,0)</f>
        <v>1192.95</v>
      </c>
      <c r="BF396" s="155">
        <f>IF(N396="snížená",J396,0)</f>
        <v>0</v>
      </c>
      <c r="BG396" s="155">
        <f>IF(N396="zákl. přenesená",J396,0)</f>
        <v>0</v>
      </c>
      <c r="BH396" s="155">
        <f>IF(N396="sníž. přenesená",J396,0)</f>
        <v>0</v>
      </c>
      <c r="BI396" s="155">
        <f>IF(N396="nulová",J396,0)</f>
        <v>0</v>
      </c>
      <c r="BJ396" s="16" t="s">
        <v>85</v>
      </c>
      <c r="BK396" s="155">
        <f>ROUND(I396*H396,2)</f>
        <v>1192.95</v>
      </c>
      <c r="BL396" s="16" t="s">
        <v>283</v>
      </c>
      <c r="BM396" s="154" t="s">
        <v>678</v>
      </c>
    </row>
    <row r="397" spans="1:65" s="1" customFormat="1" ht="19.5">
      <c r="A397" s="31"/>
      <c r="B397" s="32"/>
      <c r="C397" s="31"/>
      <c r="D397" s="156" t="s">
        <v>135</v>
      </c>
      <c r="E397" s="31"/>
      <c r="F397" s="157" t="s">
        <v>679</v>
      </c>
      <c r="G397" s="31"/>
      <c r="H397" s="31"/>
      <c r="I397" s="158"/>
      <c r="J397" s="31"/>
      <c r="K397" s="31"/>
      <c r="L397" s="32"/>
      <c r="M397" s="159"/>
      <c r="N397" s="160"/>
      <c r="O397" s="57"/>
      <c r="P397" s="57"/>
      <c r="Q397" s="57"/>
      <c r="R397" s="57"/>
      <c r="S397" s="57"/>
      <c r="T397" s="58"/>
      <c r="U397" s="31"/>
      <c r="V397" s="31"/>
      <c r="W397" s="31"/>
      <c r="X397" s="31"/>
      <c r="Y397" s="31"/>
      <c r="Z397" s="31"/>
      <c r="AA397" s="31"/>
      <c r="AB397" s="31"/>
      <c r="AC397" s="31"/>
      <c r="AD397" s="31"/>
      <c r="AE397" s="31"/>
      <c r="AT397" s="16" t="s">
        <v>135</v>
      </c>
      <c r="AU397" s="16" t="s">
        <v>87</v>
      </c>
    </row>
    <row r="398" spans="1:65" s="1" customFormat="1" ht="14.45" customHeight="1">
      <c r="A398" s="31"/>
      <c r="B398" s="142"/>
      <c r="C398" s="143" t="s">
        <v>680</v>
      </c>
      <c r="D398" s="143" t="s">
        <v>125</v>
      </c>
      <c r="E398" s="144" t="s">
        <v>681</v>
      </c>
      <c r="F398" s="145" t="s">
        <v>682</v>
      </c>
      <c r="G398" s="146" t="s">
        <v>214</v>
      </c>
      <c r="H398" s="147">
        <v>15</v>
      </c>
      <c r="I398" s="148">
        <v>127.48</v>
      </c>
      <c r="J398" s="149">
        <f>ROUND(I398*H398,2)</f>
        <v>1912.2</v>
      </c>
      <c r="K398" s="145" t="s">
        <v>129</v>
      </c>
      <c r="L398" s="32"/>
      <c r="M398" s="150" t="s">
        <v>1</v>
      </c>
      <c r="N398" s="151" t="s">
        <v>42</v>
      </c>
      <c r="O398" s="57"/>
      <c r="P398" s="152">
        <f>O398*H398</f>
        <v>0</v>
      </c>
      <c r="Q398" s="152">
        <v>0</v>
      </c>
      <c r="R398" s="152">
        <f>Q398*H398</f>
        <v>0</v>
      </c>
      <c r="S398" s="152">
        <v>0</v>
      </c>
      <c r="T398" s="153">
        <f>S398*H398</f>
        <v>0</v>
      </c>
      <c r="U398" s="31"/>
      <c r="V398" s="31"/>
      <c r="W398" s="31"/>
      <c r="X398" s="31"/>
      <c r="Y398" s="31"/>
      <c r="Z398" s="31"/>
      <c r="AA398" s="31"/>
      <c r="AB398" s="31"/>
      <c r="AC398" s="31"/>
      <c r="AD398" s="31"/>
      <c r="AE398" s="31"/>
      <c r="AR398" s="154" t="s">
        <v>283</v>
      </c>
      <c r="AT398" s="154" t="s">
        <v>125</v>
      </c>
      <c r="AU398" s="154" t="s">
        <v>87</v>
      </c>
      <c r="AY398" s="16" t="s">
        <v>122</v>
      </c>
      <c r="BE398" s="155">
        <f>IF(N398="základní",J398,0)</f>
        <v>1912.2</v>
      </c>
      <c r="BF398" s="155">
        <f>IF(N398="snížená",J398,0)</f>
        <v>0</v>
      </c>
      <c r="BG398" s="155">
        <f>IF(N398="zákl. přenesená",J398,0)</f>
        <v>0</v>
      </c>
      <c r="BH398" s="155">
        <f>IF(N398="sníž. přenesená",J398,0)</f>
        <v>0</v>
      </c>
      <c r="BI398" s="155">
        <f>IF(N398="nulová",J398,0)</f>
        <v>0</v>
      </c>
      <c r="BJ398" s="16" t="s">
        <v>85</v>
      </c>
      <c r="BK398" s="155">
        <f>ROUND(I398*H398,2)</f>
        <v>1912.2</v>
      </c>
      <c r="BL398" s="16" t="s">
        <v>283</v>
      </c>
      <c r="BM398" s="154" t="s">
        <v>683</v>
      </c>
    </row>
    <row r="399" spans="1:65" s="1" customFormat="1" ht="19.5">
      <c r="A399" s="31"/>
      <c r="B399" s="32"/>
      <c r="C399" s="31"/>
      <c r="D399" s="156" t="s">
        <v>135</v>
      </c>
      <c r="E399" s="31"/>
      <c r="F399" s="157" t="s">
        <v>679</v>
      </c>
      <c r="G399" s="31"/>
      <c r="H399" s="31"/>
      <c r="I399" s="158"/>
      <c r="J399" s="31"/>
      <c r="K399" s="31"/>
      <c r="L399" s="32"/>
      <c r="M399" s="159"/>
      <c r="N399" s="160"/>
      <c r="O399" s="57"/>
      <c r="P399" s="57"/>
      <c r="Q399" s="57"/>
      <c r="R399" s="57"/>
      <c r="S399" s="57"/>
      <c r="T399" s="58"/>
      <c r="U399" s="31"/>
      <c r="V399" s="31"/>
      <c r="W399" s="31"/>
      <c r="X399" s="31"/>
      <c r="Y399" s="31"/>
      <c r="Z399" s="31"/>
      <c r="AA399" s="31"/>
      <c r="AB399" s="31"/>
      <c r="AC399" s="31"/>
      <c r="AD399" s="31"/>
      <c r="AE399" s="31"/>
      <c r="AT399" s="16" t="s">
        <v>135</v>
      </c>
      <c r="AU399" s="16" t="s">
        <v>87</v>
      </c>
    </row>
    <row r="400" spans="1:65" s="1" customFormat="1" ht="14.45" customHeight="1">
      <c r="A400" s="31"/>
      <c r="B400" s="142"/>
      <c r="C400" s="143" t="s">
        <v>684</v>
      </c>
      <c r="D400" s="143" t="s">
        <v>125</v>
      </c>
      <c r="E400" s="144" t="s">
        <v>685</v>
      </c>
      <c r="F400" s="145" t="s">
        <v>686</v>
      </c>
      <c r="G400" s="146" t="s">
        <v>214</v>
      </c>
      <c r="H400" s="147">
        <v>5</v>
      </c>
      <c r="I400" s="148">
        <v>109.6</v>
      </c>
      <c r="J400" s="149">
        <f>ROUND(I400*H400,2)</f>
        <v>548</v>
      </c>
      <c r="K400" s="145" t="s">
        <v>129</v>
      </c>
      <c r="L400" s="32"/>
      <c r="M400" s="150" t="s">
        <v>1</v>
      </c>
      <c r="N400" s="151" t="s">
        <v>42</v>
      </c>
      <c r="O400" s="57"/>
      <c r="P400" s="152">
        <f>O400*H400</f>
        <v>0</v>
      </c>
      <c r="Q400" s="152">
        <v>0</v>
      </c>
      <c r="R400" s="152">
        <f>Q400*H400</f>
        <v>0</v>
      </c>
      <c r="S400" s="152">
        <v>0</v>
      </c>
      <c r="T400" s="153">
        <f>S400*H400</f>
        <v>0</v>
      </c>
      <c r="U400" s="31"/>
      <c r="V400" s="31"/>
      <c r="W400" s="31"/>
      <c r="X400" s="31"/>
      <c r="Y400" s="31"/>
      <c r="Z400" s="31"/>
      <c r="AA400" s="31"/>
      <c r="AB400" s="31"/>
      <c r="AC400" s="31"/>
      <c r="AD400" s="31"/>
      <c r="AE400" s="31"/>
      <c r="AR400" s="154" t="s">
        <v>283</v>
      </c>
      <c r="AT400" s="154" t="s">
        <v>125</v>
      </c>
      <c r="AU400" s="154" t="s">
        <v>87</v>
      </c>
      <c r="AY400" s="16" t="s">
        <v>122</v>
      </c>
      <c r="BE400" s="155">
        <f>IF(N400="základní",J400,0)</f>
        <v>548</v>
      </c>
      <c r="BF400" s="155">
        <f>IF(N400="snížená",J400,0)</f>
        <v>0</v>
      </c>
      <c r="BG400" s="155">
        <f>IF(N400="zákl. přenesená",J400,0)</f>
        <v>0</v>
      </c>
      <c r="BH400" s="155">
        <f>IF(N400="sníž. přenesená",J400,0)</f>
        <v>0</v>
      </c>
      <c r="BI400" s="155">
        <f>IF(N400="nulová",J400,0)</f>
        <v>0</v>
      </c>
      <c r="BJ400" s="16" t="s">
        <v>85</v>
      </c>
      <c r="BK400" s="155">
        <f>ROUND(I400*H400,2)</f>
        <v>548</v>
      </c>
      <c r="BL400" s="16" t="s">
        <v>283</v>
      </c>
      <c r="BM400" s="154" t="s">
        <v>687</v>
      </c>
    </row>
    <row r="401" spans="1:65" s="12" customFormat="1">
      <c r="B401" s="165"/>
      <c r="D401" s="156" t="s">
        <v>210</v>
      </c>
      <c r="E401" s="166" t="s">
        <v>1</v>
      </c>
      <c r="F401" s="167" t="s">
        <v>688</v>
      </c>
      <c r="H401" s="168">
        <v>5</v>
      </c>
      <c r="I401" s="169"/>
      <c r="L401" s="165"/>
      <c r="M401" s="170"/>
      <c r="N401" s="171"/>
      <c r="O401" s="171"/>
      <c r="P401" s="171"/>
      <c r="Q401" s="171"/>
      <c r="R401" s="171"/>
      <c r="S401" s="171"/>
      <c r="T401" s="172"/>
      <c r="AT401" s="166" t="s">
        <v>210</v>
      </c>
      <c r="AU401" s="166" t="s">
        <v>87</v>
      </c>
      <c r="AV401" s="12" t="s">
        <v>87</v>
      </c>
      <c r="AW401" s="12" t="s">
        <v>32</v>
      </c>
      <c r="AX401" s="12" t="s">
        <v>85</v>
      </c>
      <c r="AY401" s="166" t="s">
        <v>122</v>
      </c>
    </row>
    <row r="402" spans="1:65" s="1" customFormat="1" ht="14.45" customHeight="1">
      <c r="A402" s="31"/>
      <c r="B402" s="142"/>
      <c r="C402" s="181" t="s">
        <v>689</v>
      </c>
      <c r="D402" s="181" t="s">
        <v>310</v>
      </c>
      <c r="E402" s="182" t="s">
        <v>690</v>
      </c>
      <c r="F402" s="183" t="s">
        <v>691</v>
      </c>
      <c r="G402" s="184" t="s">
        <v>214</v>
      </c>
      <c r="H402" s="185">
        <v>3</v>
      </c>
      <c r="I402" s="186">
        <v>716.69</v>
      </c>
      <c r="J402" s="187">
        <f>ROUND(I402*H402,2)</f>
        <v>2150.0700000000002</v>
      </c>
      <c r="K402" s="183" t="s">
        <v>1</v>
      </c>
      <c r="L402" s="188"/>
      <c r="M402" s="189" t="s">
        <v>1</v>
      </c>
      <c r="N402" s="190" t="s">
        <v>42</v>
      </c>
      <c r="O402" s="57"/>
      <c r="P402" s="152">
        <f>O402*H402</f>
        <v>0</v>
      </c>
      <c r="Q402" s="152">
        <v>0</v>
      </c>
      <c r="R402" s="152">
        <f>Q402*H402</f>
        <v>0</v>
      </c>
      <c r="S402" s="152">
        <v>0</v>
      </c>
      <c r="T402" s="153">
        <f>S402*H402</f>
        <v>0</v>
      </c>
      <c r="U402" s="31"/>
      <c r="V402" s="31"/>
      <c r="W402" s="31"/>
      <c r="X402" s="31"/>
      <c r="Y402" s="31"/>
      <c r="Z402" s="31"/>
      <c r="AA402" s="31"/>
      <c r="AB402" s="31"/>
      <c r="AC402" s="31"/>
      <c r="AD402" s="31"/>
      <c r="AE402" s="31"/>
      <c r="AR402" s="154" t="s">
        <v>385</v>
      </c>
      <c r="AT402" s="154" t="s">
        <v>310</v>
      </c>
      <c r="AU402" s="154" t="s">
        <v>87</v>
      </c>
      <c r="AY402" s="16" t="s">
        <v>122</v>
      </c>
      <c r="BE402" s="155">
        <f>IF(N402="základní",J402,0)</f>
        <v>2150.0700000000002</v>
      </c>
      <c r="BF402" s="155">
        <f>IF(N402="snížená",J402,0)</f>
        <v>0</v>
      </c>
      <c r="BG402" s="155">
        <f>IF(N402="zákl. přenesená",J402,0)</f>
        <v>0</v>
      </c>
      <c r="BH402" s="155">
        <f>IF(N402="sníž. přenesená",J402,0)</f>
        <v>0</v>
      </c>
      <c r="BI402" s="155">
        <f>IF(N402="nulová",J402,0)</f>
        <v>0</v>
      </c>
      <c r="BJ402" s="16" t="s">
        <v>85</v>
      </c>
      <c r="BK402" s="155">
        <f>ROUND(I402*H402,2)</f>
        <v>2150.0700000000002</v>
      </c>
      <c r="BL402" s="16" t="s">
        <v>283</v>
      </c>
      <c r="BM402" s="154" t="s">
        <v>692</v>
      </c>
    </row>
    <row r="403" spans="1:65" s="1" customFormat="1" ht="14.45" customHeight="1">
      <c r="A403" s="31"/>
      <c r="B403" s="142"/>
      <c r="C403" s="181" t="s">
        <v>693</v>
      </c>
      <c r="D403" s="181" t="s">
        <v>310</v>
      </c>
      <c r="E403" s="182" t="s">
        <v>694</v>
      </c>
      <c r="F403" s="183" t="s">
        <v>695</v>
      </c>
      <c r="G403" s="184" t="s">
        <v>214</v>
      </c>
      <c r="H403" s="185">
        <v>2</v>
      </c>
      <c r="I403" s="186">
        <v>847.51</v>
      </c>
      <c r="J403" s="187">
        <f>ROUND(I403*H403,2)</f>
        <v>1695.02</v>
      </c>
      <c r="K403" s="183" t="s">
        <v>1</v>
      </c>
      <c r="L403" s="188"/>
      <c r="M403" s="189" t="s">
        <v>1</v>
      </c>
      <c r="N403" s="190" t="s">
        <v>42</v>
      </c>
      <c r="O403" s="57"/>
      <c r="P403" s="152">
        <f>O403*H403</f>
        <v>0</v>
      </c>
      <c r="Q403" s="152">
        <v>0</v>
      </c>
      <c r="R403" s="152">
        <f>Q403*H403</f>
        <v>0</v>
      </c>
      <c r="S403" s="152">
        <v>0</v>
      </c>
      <c r="T403" s="153">
        <f>S403*H403</f>
        <v>0</v>
      </c>
      <c r="U403" s="31"/>
      <c r="V403" s="31"/>
      <c r="W403" s="31"/>
      <c r="X403" s="31"/>
      <c r="Y403" s="31"/>
      <c r="Z403" s="31"/>
      <c r="AA403" s="31"/>
      <c r="AB403" s="31"/>
      <c r="AC403" s="31"/>
      <c r="AD403" s="31"/>
      <c r="AE403" s="31"/>
      <c r="AR403" s="154" t="s">
        <v>385</v>
      </c>
      <c r="AT403" s="154" t="s">
        <v>310</v>
      </c>
      <c r="AU403" s="154" t="s">
        <v>87</v>
      </c>
      <c r="AY403" s="16" t="s">
        <v>122</v>
      </c>
      <c r="BE403" s="155">
        <f>IF(N403="základní",J403,0)</f>
        <v>1695.02</v>
      </c>
      <c r="BF403" s="155">
        <f>IF(N403="snížená",J403,0)</f>
        <v>0</v>
      </c>
      <c r="BG403" s="155">
        <f>IF(N403="zákl. přenesená",J403,0)</f>
        <v>0</v>
      </c>
      <c r="BH403" s="155">
        <f>IF(N403="sníž. přenesená",J403,0)</f>
        <v>0</v>
      </c>
      <c r="BI403" s="155">
        <f>IF(N403="nulová",J403,0)</f>
        <v>0</v>
      </c>
      <c r="BJ403" s="16" t="s">
        <v>85</v>
      </c>
      <c r="BK403" s="155">
        <f>ROUND(I403*H403,2)</f>
        <v>1695.02</v>
      </c>
      <c r="BL403" s="16" t="s">
        <v>283</v>
      </c>
      <c r="BM403" s="154" t="s">
        <v>696</v>
      </c>
    </row>
    <row r="404" spans="1:65" s="1" customFormat="1" ht="24.2" customHeight="1">
      <c r="A404" s="31"/>
      <c r="B404" s="142"/>
      <c r="C404" s="143" t="s">
        <v>697</v>
      </c>
      <c r="D404" s="143" t="s">
        <v>125</v>
      </c>
      <c r="E404" s="144" t="s">
        <v>698</v>
      </c>
      <c r="F404" s="145" t="s">
        <v>699</v>
      </c>
      <c r="G404" s="146" t="s">
        <v>214</v>
      </c>
      <c r="H404" s="147">
        <v>13</v>
      </c>
      <c r="I404" s="148">
        <v>92.46</v>
      </c>
      <c r="J404" s="149">
        <f>ROUND(I404*H404,2)</f>
        <v>1201.98</v>
      </c>
      <c r="K404" s="145" t="s">
        <v>129</v>
      </c>
      <c r="L404" s="32"/>
      <c r="M404" s="150" t="s">
        <v>1</v>
      </c>
      <c r="N404" s="151" t="s">
        <v>42</v>
      </c>
      <c r="O404" s="57"/>
      <c r="P404" s="152">
        <f>O404*H404</f>
        <v>0</v>
      </c>
      <c r="Q404" s="152">
        <v>0</v>
      </c>
      <c r="R404" s="152">
        <f>Q404*H404</f>
        <v>0</v>
      </c>
      <c r="S404" s="152">
        <v>0</v>
      </c>
      <c r="T404" s="153">
        <f>S404*H404</f>
        <v>0</v>
      </c>
      <c r="U404" s="31"/>
      <c r="V404" s="31"/>
      <c r="W404" s="31"/>
      <c r="X404" s="31"/>
      <c r="Y404" s="31"/>
      <c r="Z404" s="31"/>
      <c r="AA404" s="31"/>
      <c r="AB404" s="31"/>
      <c r="AC404" s="31"/>
      <c r="AD404" s="31"/>
      <c r="AE404" s="31"/>
      <c r="AR404" s="154" t="s">
        <v>283</v>
      </c>
      <c r="AT404" s="154" t="s">
        <v>125</v>
      </c>
      <c r="AU404" s="154" t="s">
        <v>87</v>
      </c>
      <c r="AY404" s="16" t="s">
        <v>122</v>
      </c>
      <c r="BE404" s="155">
        <f>IF(N404="základní",J404,0)</f>
        <v>1201.98</v>
      </c>
      <c r="BF404" s="155">
        <f>IF(N404="snížená",J404,0)</f>
        <v>0</v>
      </c>
      <c r="BG404" s="155">
        <f>IF(N404="zákl. přenesená",J404,0)</f>
        <v>0</v>
      </c>
      <c r="BH404" s="155">
        <f>IF(N404="sníž. přenesená",J404,0)</f>
        <v>0</v>
      </c>
      <c r="BI404" s="155">
        <f>IF(N404="nulová",J404,0)</f>
        <v>0</v>
      </c>
      <c r="BJ404" s="16" t="s">
        <v>85</v>
      </c>
      <c r="BK404" s="155">
        <f>ROUND(I404*H404,2)</f>
        <v>1201.98</v>
      </c>
      <c r="BL404" s="16" t="s">
        <v>283</v>
      </c>
      <c r="BM404" s="154" t="s">
        <v>700</v>
      </c>
    </row>
    <row r="405" spans="1:65" s="1" customFormat="1" ht="24.2" customHeight="1">
      <c r="A405" s="31"/>
      <c r="B405" s="142"/>
      <c r="C405" s="143" t="s">
        <v>701</v>
      </c>
      <c r="D405" s="143" t="s">
        <v>125</v>
      </c>
      <c r="E405" s="144" t="s">
        <v>702</v>
      </c>
      <c r="F405" s="145" t="s">
        <v>703</v>
      </c>
      <c r="G405" s="146" t="s">
        <v>214</v>
      </c>
      <c r="H405" s="147">
        <v>5</v>
      </c>
      <c r="I405" s="148">
        <v>125.96</v>
      </c>
      <c r="J405" s="149">
        <f>ROUND(I405*H405,2)</f>
        <v>629.79999999999995</v>
      </c>
      <c r="K405" s="145" t="s">
        <v>129</v>
      </c>
      <c r="L405" s="32"/>
      <c r="M405" s="150" t="s">
        <v>1</v>
      </c>
      <c r="N405" s="151" t="s">
        <v>42</v>
      </c>
      <c r="O405" s="57"/>
      <c r="P405" s="152">
        <f>O405*H405</f>
        <v>0</v>
      </c>
      <c r="Q405" s="152">
        <v>0</v>
      </c>
      <c r="R405" s="152">
        <f>Q405*H405</f>
        <v>0</v>
      </c>
      <c r="S405" s="152">
        <v>0</v>
      </c>
      <c r="T405" s="153">
        <f>S405*H405</f>
        <v>0</v>
      </c>
      <c r="U405" s="31"/>
      <c r="V405" s="31"/>
      <c r="W405" s="31"/>
      <c r="X405" s="31"/>
      <c r="Y405" s="31"/>
      <c r="Z405" s="31"/>
      <c r="AA405" s="31"/>
      <c r="AB405" s="31"/>
      <c r="AC405" s="31"/>
      <c r="AD405" s="31"/>
      <c r="AE405" s="31"/>
      <c r="AR405" s="154" t="s">
        <v>283</v>
      </c>
      <c r="AT405" s="154" t="s">
        <v>125</v>
      </c>
      <c r="AU405" s="154" t="s">
        <v>87</v>
      </c>
      <c r="AY405" s="16" t="s">
        <v>122</v>
      </c>
      <c r="BE405" s="155">
        <f>IF(N405="základní",J405,0)</f>
        <v>629.79999999999995</v>
      </c>
      <c r="BF405" s="155">
        <f>IF(N405="snížená",J405,0)</f>
        <v>0</v>
      </c>
      <c r="BG405" s="155">
        <f>IF(N405="zákl. přenesená",J405,0)</f>
        <v>0</v>
      </c>
      <c r="BH405" s="155">
        <f>IF(N405="sníž. přenesená",J405,0)</f>
        <v>0</v>
      </c>
      <c r="BI405" s="155">
        <f>IF(N405="nulová",J405,0)</f>
        <v>0</v>
      </c>
      <c r="BJ405" s="16" t="s">
        <v>85</v>
      </c>
      <c r="BK405" s="155">
        <f>ROUND(I405*H405,2)</f>
        <v>629.79999999999995</v>
      </c>
      <c r="BL405" s="16" t="s">
        <v>283</v>
      </c>
      <c r="BM405" s="154" t="s">
        <v>704</v>
      </c>
    </row>
    <row r="406" spans="1:65" s="1" customFormat="1" ht="14.45" customHeight="1">
      <c r="A406" s="31"/>
      <c r="B406" s="142"/>
      <c r="C406" s="181" t="s">
        <v>705</v>
      </c>
      <c r="D406" s="181" t="s">
        <v>310</v>
      </c>
      <c r="E406" s="182" t="s">
        <v>706</v>
      </c>
      <c r="F406" s="183" t="s">
        <v>707</v>
      </c>
      <c r="G406" s="184" t="s">
        <v>254</v>
      </c>
      <c r="H406" s="185">
        <v>21.175000000000001</v>
      </c>
      <c r="I406" s="186">
        <v>179.74</v>
      </c>
      <c r="J406" s="187">
        <f>ROUND(I406*H406,2)</f>
        <v>3805.99</v>
      </c>
      <c r="K406" s="183" t="s">
        <v>129</v>
      </c>
      <c r="L406" s="188"/>
      <c r="M406" s="189" t="s">
        <v>1</v>
      </c>
      <c r="N406" s="190" t="s">
        <v>42</v>
      </c>
      <c r="O406" s="57"/>
      <c r="P406" s="152">
        <f>O406*H406</f>
        <v>0</v>
      </c>
      <c r="Q406" s="152">
        <v>2.1000000000000001E-4</v>
      </c>
      <c r="R406" s="152">
        <f>Q406*H406</f>
        <v>4.4467500000000002E-3</v>
      </c>
      <c r="S406" s="152">
        <v>0</v>
      </c>
      <c r="T406" s="153">
        <f>S406*H406</f>
        <v>0</v>
      </c>
      <c r="U406" s="31"/>
      <c r="V406" s="31"/>
      <c r="W406" s="31"/>
      <c r="X406" s="31"/>
      <c r="Y406" s="31"/>
      <c r="Z406" s="31"/>
      <c r="AA406" s="31"/>
      <c r="AB406" s="31"/>
      <c r="AC406" s="31"/>
      <c r="AD406" s="31"/>
      <c r="AE406" s="31"/>
      <c r="AR406" s="154" t="s">
        <v>385</v>
      </c>
      <c r="AT406" s="154" t="s">
        <v>310</v>
      </c>
      <c r="AU406" s="154" t="s">
        <v>87</v>
      </c>
      <c r="AY406" s="16" t="s">
        <v>122</v>
      </c>
      <c r="BE406" s="155">
        <f>IF(N406="základní",J406,0)</f>
        <v>3805.99</v>
      </c>
      <c r="BF406" s="155">
        <f>IF(N406="snížená",J406,0)</f>
        <v>0</v>
      </c>
      <c r="BG406" s="155">
        <f>IF(N406="zákl. přenesená",J406,0)</f>
        <v>0</v>
      </c>
      <c r="BH406" s="155">
        <f>IF(N406="sníž. přenesená",J406,0)</f>
        <v>0</v>
      </c>
      <c r="BI406" s="155">
        <f>IF(N406="nulová",J406,0)</f>
        <v>0</v>
      </c>
      <c r="BJ406" s="16" t="s">
        <v>85</v>
      </c>
      <c r="BK406" s="155">
        <f>ROUND(I406*H406,2)</f>
        <v>3805.99</v>
      </c>
      <c r="BL406" s="16" t="s">
        <v>283</v>
      </c>
      <c r="BM406" s="154" t="s">
        <v>708</v>
      </c>
    </row>
    <row r="407" spans="1:65" s="12" customFormat="1">
      <c r="B407" s="165"/>
      <c r="D407" s="156" t="s">
        <v>210</v>
      </c>
      <c r="E407" s="166" t="s">
        <v>1</v>
      </c>
      <c r="F407" s="167" t="s">
        <v>709</v>
      </c>
      <c r="H407" s="168">
        <v>21.175000000000001</v>
      </c>
      <c r="I407" s="169"/>
      <c r="L407" s="165"/>
      <c r="M407" s="170"/>
      <c r="N407" s="171"/>
      <c r="O407" s="171"/>
      <c r="P407" s="171"/>
      <c r="Q407" s="171"/>
      <c r="R407" s="171"/>
      <c r="S407" s="171"/>
      <c r="T407" s="172"/>
      <c r="AT407" s="166" t="s">
        <v>210</v>
      </c>
      <c r="AU407" s="166" t="s">
        <v>87</v>
      </c>
      <c r="AV407" s="12" t="s">
        <v>87</v>
      </c>
      <c r="AW407" s="12" t="s">
        <v>32</v>
      </c>
      <c r="AX407" s="12" t="s">
        <v>85</v>
      </c>
      <c r="AY407" s="166" t="s">
        <v>122</v>
      </c>
    </row>
    <row r="408" spans="1:65" s="1" customFormat="1" ht="24.2" customHeight="1">
      <c r="A408" s="31"/>
      <c r="B408" s="142"/>
      <c r="C408" s="143" t="s">
        <v>710</v>
      </c>
      <c r="D408" s="143" t="s">
        <v>125</v>
      </c>
      <c r="E408" s="144" t="s">
        <v>711</v>
      </c>
      <c r="F408" s="145" t="s">
        <v>712</v>
      </c>
      <c r="G408" s="146" t="s">
        <v>214</v>
      </c>
      <c r="H408" s="147">
        <v>1</v>
      </c>
      <c r="I408" s="148">
        <v>39542.980000000003</v>
      </c>
      <c r="J408" s="149">
        <f>ROUND(I408*H408,2)</f>
        <v>39542.980000000003</v>
      </c>
      <c r="K408" s="145" t="s">
        <v>1</v>
      </c>
      <c r="L408" s="32"/>
      <c r="M408" s="150" t="s">
        <v>1</v>
      </c>
      <c r="N408" s="151" t="s">
        <v>42</v>
      </c>
      <c r="O408" s="57"/>
      <c r="P408" s="152">
        <f>O408*H408</f>
        <v>0</v>
      </c>
      <c r="Q408" s="152">
        <v>0.15</v>
      </c>
      <c r="R408" s="152">
        <f>Q408*H408</f>
        <v>0.15</v>
      </c>
      <c r="S408" s="152">
        <v>0</v>
      </c>
      <c r="T408" s="153">
        <f>S408*H408</f>
        <v>0</v>
      </c>
      <c r="U408" s="31"/>
      <c r="V408" s="31"/>
      <c r="W408" s="31"/>
      <c r="X408" s="31"/>
      <c r="Y408" s="31"/>
      <c r="Z408" s="31"/>
      <c r="AA408" s="31"/>
      <c r="AB408" s="31"/>
      <c r="AC408" s="31"/>
      <c r="AD408" s="31"/>
      <c r="AE408" s="31"/>
      <c r="AR408" s="154" t="s">
        <v>283</v>
      </c>
      <c r="AT408" s="154" t="s">
        <v>125</v>
      </c>
      <c r="AU408" s="154" t="s">
        <v>87</v>
      </c>
      <c r="AY408" s="16" t="s">
        <v>122</v>
      </c>
      <c r="BE408" s="155">
        <f>IF(N408="základní",J408,0)</f>
        <v>39542.980000000003</v>
      </c>
      <c r="BF408" s="155">
        <f>IF(N408="snížená",J408,0)</f>
        <v>0</v>
      </c>
      <c r="BG408" s="155">
        <f>IF(N408="zákl. přenesená",J408,0)</f>
        <v>0</v>
      </c>
      <c r="BH408" s="155">
        <f>IF(N408="sníž. přenesená",J408,0)</f>
        <v>0</v>
      </c>
      <c r="BI408" s="155">
        <f>IF(N408="nulová",J408,0)</f>
        <v>0</v>
      </c>
      <c r="BJ408" s="16" t="s">
        <v>85</v>
      </c>
      <c r="BK408" s="155">
        <f>ROUND(I408*H408,2)</f>
        <v>39542.980000000003</v>
      </c>
      <c r="BL408" s="16" t="s">
        <v>283</v>
      </c>
      <c r="BM408" s="154" t="s">
        <v>713</v>
      </c>
    </row>
    <row r="409" spans="1:65" s="1" customFormat="1" ht="37.9" customHeight="1">
      <c r="A409" s="31"/>
      <c r="B409" s="142"/>
      <c r="C409" s="143" t="s">
        <v>714</v>
      </c>
      <c r="D409" s="143" t="s">
        <v>125</v>
      </c>
      <c r="E409" s="144" t="s">
        <v>715</v>
      </c>
      <c r="F409" s="145" t="s">
        <v>716</v>
      </c>
      <c r="G409" s="146" t="s">
        <v>214</v>
      </c>
      <c r="H409" s="147">
        <v>1</v>
      </c>
      <c r="I409" s="148">
        <v>21321.17</v>
      </c>
      <c r="J409" s="149">
        <f>ROUND(I409*H409,2)</f>
        <v>21321.17</v>
      </c>
      <c r="K409" s="145" t="s">
        <v>1</v>
      </c>
      <c r="L409" s="32"/>
      <c r="M409" s="150" t="s">
        <v>1</v>
      </c>
      <c r="N409" s="151" t="s">
        <v>42</v>
      </c>
      <c r="O409" s="57"/>
      <c r="P409" s="152">
        <f>O409*H409</f>
        <v>0</v>
      </c>
      <c r="Q409" s="152">
        <v>4.8000000000000001E-2</v>
      </c>
      <c r="R409" s="152">
        <f>Q409*H409</f>
        <v>4.8000000000000001E-2</v>
      </c>
      <c r="S409" s="152">
        <v>0</v>
      </c>
      <c r="T409" s="153">
        <f>S409*H409</f>
        <v>0</v>
      </c>
      <c r="U409" s="31"/>
      <c r="V409" s="31"/>
      <c r="W409" s="31"/>
      <c r="X409" s="31"/>
      <c r="Y409" s="31"/>
      <c r="Z409" s="31"/>
      <c r="AA409" s="31"/>
      <c r="AB409" s="31"/>
      <c r="AC409" s="31"/>
      <c r="AD409" s="31"/>
      <c r="AE409" s="31"/>
      <c r="AR409" s="154" t="s">
        <v>283</v>
      </c>
      <c r="AT409" s="154" t="s">
        <v>125</v>
      </c>
      <c r="AU409" s="154" t="s">
        <v>87</v>
      </c>
      <c r="AY409" s="16" t="s">
        <v>122</v>
      </c>
      <c r="BE409" s="155">
        <f>IF(N409="základní",J409,0)</f>
        <v>21321.17</v>
      </c>
      <c r="BF409" s="155">
        <f>IF(N409="snížená",J409,0)</f>
        <v>0</v>
      </c>
      <c r="BG409" s="155">
        <f>IF(N409="zákl. přenesená",J409,0)</f>
        <v>0</v>
      </c>
      <c r="BH409" s="155">
        <f>IF(N409="sníž. přenesená",J409,0)</f>
        <v>0</v>
      </c>
      <c r="BI409" s="155">
        <f>IF(N409="nulová",J409,0)</f>
        <v>0</v>
      </c>
      <c r="BJ409" s="16" t="s">
        <v>85</v>
      </c>
      <c r="BK409" s="155">
        <f>ROUND(I409*H409,2)</f>
        <v>21321.17</v>
      </c>
      <c r="BL409" s="16" t="s">
        <v>283</v>
      </c>
      <c r="BM409" s="154" t="s">
        <v>717</v>
      </c>
    </row>
    <row r="410" spans="1:65" s="1" customFormat="1" ht="24.2" customHeight="1">
      <c r="A410" s="31"/>
      <c r="B410" s="142"/>
      <c r="C410" s="143" t="s">
        <v>718</v>
      </c>
      <c r="D410" s="143" t="s">
        <v>125</v>
      </c>
      <c r="E410" s="144" t="s">
        <v>719</v>
      </c>
      <c r="F410" s="145" t="s">
        <v>720</v>
      </c>
      <c r="G410" s="146" t="s">
        <v>230</v>
      </c>
      <c r="H410" s="147">
        <v>0.41299999999999998</v>
      </c>
      <c r="I410" s="148">
        <v>1002.91</v>
      </c>
      <c r="J410" s="149">
        <f>ROUND(I410*H410,2)</f>
        <v>414.2</v>
      </c>
      <c r="K410" s="145" t="s">
        <v>129</v>
      </c>
      <c r="L410" s="32"/>
      <c r="M410" s="150" t="s">
        <v>1</v>
      </c>
      <c r="N410" s="151" t="s">
        <v>42</v>
      </c>
      <c r="O410" s="57"/>
      <c r="P410" s="152">
        <f>O410*H410</f>
        <v>0</v>
      </c>
      <c r="Q410" s="152">
        <v>0</v>
      </c>
      <c r="R410" s="152">
        <f>Q410*H410</f>
        <v>0</v>
      </c>
      <c r="S410" s="152">
        <v>0</v>
      </c>
      <c r="T410" s="153">
        <f>S410*H410</f>
        <v>0</v>
      </c>
      <c r="U410" s="31"/>
      <c r="V410" s="31"/>
      <c r="W410" s="31"/>
      <c r="X410" s="31"/>
      <c r="Y410" s="31"/>
      <c r="Z410" s="31"/>
      <c r="AA410" s="31"/>
      <c r="AB410" s="31"/>
      <c r="AC410" s="31"/>
      <c r="AD410" s="31"/>
      <c r="AE410" s="31"/>
      <c r="AR410" s="154" t="s">
        <v>283</v>
      </c>
      <c r="AT410" s="154" t="s">
        <v>125</v>
      </c>
      <c r="AU410" s="154" t="s">
        <v>87</v>
      </c>
      <c r="AY410" s="16" t="s">
        <v>122</v>
      </c>
      <c r="BE410" s="155">
        <f>IF(N410="základní",J410,0)</f>
        <v>414.2</v>
      </c>
      <c r="BF410" s="155">
        <f>IF(N410="snížená",J410,0)</f>
        <v>0</v>
      </c>
      <c r="BG410" s="155">
        <f>IF(N410="zákl. přenesená",J410,0)</f>
        <v>0</v>
      </c>
      <c r="BH410" s="155">
        <f>IF(N410="sníž. přenesená",J410,0)</f>
        <v>0</v>
      </c>
      <c r="BI410" s="155">
        <f>IF(N410="nulová",J410,0)</f>
        <v>0</v>
      </c>
      <c r="BJ410" s="16" t="s">
        <v>85</v>
      </c>
      <c r="BK410" s="155">
        <f>ROUND(I410*H410,2)</f>
        <v>414.2</v>
      </c>
      <c r="BL410" s="16" t="s">
        <v>283</v>
      </c>
      <c r="BM410" s="154" t="s">
        <v>721</v>
      </c>
    </row>
    <row r="411" spans="1:65" s="11" customFormat="1" ht="22.9" customHeight="1">
      <c r="B411" s="129"/>
      <c r="D411" s="130" t="s">
        <v>76</v>
      </c>
      <c r="E411" s="140" t="s">
        <v>722</v>
      </c>
      <c r="F411" s="140" t="s">
        <v>723</v>
      </c>
      <c r="I411" s="132"/>
      <c r="J411" s="141">
        <f>BK411</f>
        <v>194249.92999999996</v>
      </c>
      <c r="L411" s="129"/>
      <c r="M411" s="134"/>
      <c r="N411" s="135"/>
      <c r="O411" s="135"/>
      <c r="P411" s="136">
        <f>SUM(P412:P427)</f>
        <v>0</v>
      </c>
      <c r="Q411" s="135"/>
      <c r="R411" s="136">
        <f>SUM(R412:R427)</f>
        <v>0.97132700000000016</v>
      </c>
      <c r="S411" s="135"/>
      <c r="T411" s="137">
        <f>SUM(T412:T427)</f>
        <v>0.2016</v>
      </c>
      <c r="AR411" s="130" t="s">
        <v>87</v>
      </c>
      <c r="AT411" s="138" t="s">
        <v>76</v>
      </c>
      <c r="AU411" s="138" t="s">
        <v>85</v>
      </c>
      <c r="AY411" s="130" t="s">
        <v>122</v>
      </c>
      <c r="BK411" s="139">
        <f>SUM(BK412:BK427)</f>
        <v>194249.92999999996</v>
      </c>
    </row>
    <row r="412" spans="1:65" s="1" customFormat="1" ht="14.45" customHeight="1">
      <c r="A412" s="31"/>
      <c r="B412" s="142"/>
      <c r="C412" s="143" t="s">
        <v>724</v>
      </c>
      <c r="D412" s="143" t="s">
        <v>125</v>
      </c>
      <c r="E412" s="144" t="s">
        <v>725</v>
      </c>
      <c r="F412" s="145" t="s">
        <v>726</v>
      </c>
      <c r="G412" s="146" t="s">
        <v>222</v>
      </c>
      <c r="H412" s="147">
        <v>10.08</v>
      </c>
      <c r="I412" s="148">
        <v>159.82</v>
      </c>
      <c r="J412" s="149">
        <f>ROUND(I412*H412,2)</f>
        <v>1610.99</v>
      </c>
      <c r="K412" s="145" t="s">
        <v>129</v>
      </c>
      <c r="L412" s="32"/>
      <c r="M412" s="150" t="s">
        <v>1</v>
      </c>
      <c r="N412" s="151" t="s">
        <v>42</v>
      </c>
      <c r="O412" s="57"/>
      <c r="P412" s="152">
        <f>O412*H412</f>
        <v>0</v>
      </c>
      <c r="Q412" s="152">
        <v>0</v>
      </c>
      <c r="R412" s="152">
        <f>Q412*H412</f>
        <v>0</v>
      </c>
      <c r="S412" s="152">
        <v>0.02</v>
      </c>
      <c r="T412" s="153">
        <f>S412*H412</f>
        <v>0.2016</v>
      </c>
      <c r="U412" s="31"/>
      <c r="V412" s="31"/>
      <c r="W412" s="31"/>
      <c r="X412" s="31"/>
      <c r="Y412" s="31"/>
      <c r="Z412" s="31"/>
      <c r="AA412" s="31"/>
      <c r="AB412" s="31"/>
      <c r="AC412" s="31"/>
      <c r="AD412" s="31"/>
      <c r="AE412" s="31"/>
      <c r="AR412" s="154" t="s">
        <v>283</v>
      </c>
      <c r="AT412" s="154" t="s">
        <v>125</v>
      </c>
      <c r="AU412" s="154" t="s">
        <v>87</v>
      </c>
      <c r="AY412" s="16" t="s">
        <v>122</v>
      </c>
      <c r="BE412" s="155">
        <f>IF(N412="základní",J412,0)</f>
        <v>1610.99</v>
      </c>
      <c r="BF412" s="155">
        <f>IF(N412="snížená",J412,0)</f>
        <v>0</v>
      </c>
      <c r="BG412" s="155">
        <f>IF(N412="zákl. přenesená",J412,0)</f>
        <v>0</v>
      </c>
      <c r="BH412" s="155">
        <f>IF(N412="sníž. přenesená",J412,0)</f>
        <v>0</v>
      </c>
      <c r="BI412" s="155">
        <f>IF(N412="nulová",J412,0)</f>
        <v>0</v>
      </c>
      <c r="BJ412" s="16" t="s">
        <v>85</v>
      </c>
      <c r="BK412" s="155">
        <f>ROUND(I412*H412,2)</f>
        <v>1610.99</v>
      </c>
      <c r="BL412" s="16" t="s">
        <v>283</v>
      </c>
      <c r="BM412" s="154" t="s">
        <v>727</v>
      </c>
    </row>
    <row r="413" spans="1:65" s="12" customFormat="1">
      <c r="B413" s="165"/>
      <c r="D413" s="156" t="s">
        <v>210</v>
      </c>
      <c r="E413" s="166" t="s">
        <v>1</v>
      </c>
      <c r="F413" s="167" t="s">
        <v>728</v>
      </c>
      <c r="H413" s="168">
        <v>8.64</v>
      </c>
      <c r="I413" s="169"/>
      <c r="L413" s="165"/>
      <c r="M413" s="170"/>
      <c r="N413" s="171"/>
      <c r="O413" s="171"/>
      <c r="P413" s="171"/>
      <c r="Q413" s="171"/>
      <c r="R413" s="171"/>
      <c r="S413" s="171"/>
      <c r="T413" s="172"/>
      <c r="AT413" s="166" t="s">
        <v>210</v>
      </c>
      <c r="AU413" s="166" t="s">
        <v>87</v>
      </c>
      <c r="AV413" s="12" t="s">
        <v>87</v>
      </c>
      <c r="AW413" s="12" t="s">
        <v>32</v>
      </c>
      <c r="AX413" s="12" t="s">
        <v>77</v>
      </c>
      <c r="AY413" s="166" t="s">
        <v>122</v>
      </c>
    </row>
    <row r="414" spans="1:65" s="12" customFormat="1">
      <c r="B414" s="165"/>
      <c r="D414" s="156" t="s">
        <v>210</v>
      </c>
      <c r="E414" s="166" t="s">
        <v>1</v>
      </c>
      <c r="F414" s="167" t="s">
        <v>729</v>
      </c>
      <c r="H414" s="168">
        <v>1.44</v>
      </c>
      <c r="I414" s="169"/>
      <c r="L414" s="165"/>
      <c r="M414" s="170"/>
      <c r="N414" s="171"/>
      <c r="O414" s="171"/>
      <c r="P414" s="171"/>
      <c r="Q414" s="171"/>
      <c r="R414" s="171"/>
      <c r="S414" s="171"/>
      <c r="T414" s="172"/>
      <c r="AT414" s="166" t="s">
        <v>210</v>
      </c>
      <c r="AU414" s="166" t="s">
        <v>87</v>
      </c>
      <c r="AV414" s="12" t="s">
        <v>87</v>
      </c>
      <c r="AW414" s="12" t="s">
        <v>32</v>
      </c>
      <c r="AX414" s="12" t="s">
        <v>77</v>
      </c>
      <c r="AY414" s="166" t="s">
        <v>122</v>
      </c>
    </row>
    <row r="415" spans="1:65" s="13" customFormat="1">
      <c r="B415" s="173"/>
      <c r="D415" s="156" t="s">
        <v>210</v>
      </c>
      <c r="E415" s="174" t="s">
        <v>1</v>
      </c>
      <c r="F415" s="175" t="s">
        <v>237</v>
      </c>
      <c r="H415" s="176">
        <v>10.08</v>
      </c>
      <c r="I415" s="177"/>
      <c r="L415" s="173"/>
      <c r="M415" s="178"/>
      <c r="N415" s="179"/>
      <c r="O415" s="179"/>
      <c r="P415" s="179"/>
      <c r="Q415" s="179"/>
      <c r="R415" s="179"/>
      <c r="S415" s="179"/>
      <c r="T415" s="180"/>
      <c r="AT415" s="174" t="s">
        <v>210</v>
      </c>
      <c r="AU415" s="174" t="s">
        <v>87</v>
      </c>
      <c r="AV415" s="13" t="s">
        <v>141</v>
      </c>
      <c r="AW415" s="13" t="s">
        <v>32</v>
      </c>
      <c r="AX415" s="13" t="s">
        <v>85</v>
      </c>
      <c r="AY415" s="174" t="s">
        <v>122</v>
      </c>
    </row>
    <row r="416" spans="1:65" s="1" customFormat="1" ht="24.2" customHeight="1">
      <c r="A416" s="31"/>
      <c r="B416" s="142"/>
      <c r="C416" s="143" t="s">
        <v>395</v>
      </c>
      <c r="D416" s="143" t="s">
        <v>125</v>
      </c>
      <c r="E416" s="144" t="s">
        <v>730</v>
      </c>
      <c r="F416" s="145" t="s">
        <v>731</v>
      </c>
      <c r="G416" s="146" t="s">
        <v>732</v>
      </c>
      <c r="H416" s="147">
        <v>731.1</v>
      </c>
      <c r="I416" s="148">
        <v>27.35</v>
      </c>
      <c r="J416" s="149">
        <f>ROUND(I416*H416,2)</f>
        <v>19995.59</v>
      </c>
      <c r="K416" s="145" t="s">
        <v>129</v>
      </c>
      <c r="L416" s="32"/>
      <c r="M416" s="150" t="s">
        <v>1</v>
      </c>
      <c r="N416" s="151" t="s">
        <v>42</v>
      </c>
      <c r="O416" s="57"/>
      <c r="P416" s="152">
        <f>O416*H416</f>
        <v>0</v>
      </c>
      <c r="Q416" s="152">
        <v>5.0000000000000002E-5</v>
      </c>
      <c r="R416" s="152">
        <f>Q416*H416</f>
        <v>3.6555000000000004E-2</v>
      </c>
      <c r="S416" s="152">
        <v>0</v>
      </c>
      <c r="T416" s="153">
        <f>S416*H416</f>
        <v>0</v>
      </c>
      <c r="U416" s="31"/>
      <c r="V416" s="31"/>
      <c r="W416" s="31"/>
      <c r="X416" s="31"/>
      <c r="Y416" s="31"/>
      <c r="Z416" s="31"/>
      <c r="AA416" s="31"/>
      <c r="AB416" s="31"/>
      <c r="AC416" s="31"/>
      <c r="AD416" s="31"/>
      <c r="AE416" s="31"/>
      <c r="AR416" s="154" t="s">
        <v>283</v>
      </c>
      <c r="AT416" s="154" t="s">
        <v>125</v>
      </c>
      <c r="AU416" s="154" t="s">
        <v>87</v>
      </c>
      <c r="AY416" s="16" t="s">
        <v>122</v>
      </c>
      <c r="BE416" s="155">
        <f>IF(N416="základní",J416,0)</f>
        <v>19995.59</v>
      </c>
      <c r="BF416" s="155">
        <f>IF(N416="snížená",J416,0)</f>
        <v>0</v>
      </c>
      <c r="BG416" s="155">
        <f>IF(N416="zákl. přenesená",J416,0)</f>
        <v>0</v>
      </c>
      <c r="BH416" s="155">
        <f>IF(N416="sníž. přenesená",J416,0)</f>
        <v>0</v>
      </c>
      <c r="BI416" s="155">
        <f>IF(N416="nulová",J416,0)</f>
        <v>0</v>
      </c>
      <c r="BJ416" s="16" t="s">
        <v>85</v>
      </c>
      <c r="BK416" s="155">
        <f>ROUND(I416*H416,2)</f>
        <v>19995.59</v>
      </c>
      <c r="BL416" s="16" t="s">
        <v>283</v>
      </c>
      <c r="BM416" s="154" t="s">
        <v>733</v>
      </c>
    </row>
    <row r="417" spans="1:65" s="12" customFormat="1">
      <c r="B417" s="165"/>
      <c r="D417" s="156" t="s">
        <v>210</v>
      </c>
      <c r="E417" s="166" t="s">
        <v>1</v>
      </c>
      <c r="F417" s="167" t="s">
        <v>734</v>
      </c>
      <c r="H417" s="168">
        <v>731.1</v>
      </c>
      <c r="I417" s="169"/>
      <c r="L417" s="165"/>
      <c r="M417" s="170"/>
      <c r="N417" s="171"/>
      <c r="O417" s="171"/>
      <c r="P417" s="171"/>
      <c r="Q417" s="171"/>
      <c r="R417" s="171"/>
      <c r="S417" s="171"/>
      <c r="T417" s="172"/>
      <c r="AT417" s="166" t="s">
        <v>210</v>
      </c>
      <c r="AU417" s="166" t="s">
        <v>87</v>
      </c>
      <c r="AV417" s="12" t="s">
        <v>87</v>
      </c>
      <c r="AW417" s="12" t="s">
        <v>32</v>
      </c>
      <c r="AX417" s="12" t="s">
        <v>85</v>
      </c>
      <c r="AY417" s="166" t="s">
        <v>122</v>
      </c>
    </row>
    <row r="418" spans="1:65" s="1" customFormat="1" ht="24.2" customHeight="1">
      <c r="A418" s="31"/>
      <c r="B418" s="142"/>
      <c r="C418" s="181" t="s">
        <v>735</v>
      </c>
      <c r="D418" s="181" t="s">
        <v>310</v>
      </c>
      <c r="E418" s="182" t="s">
        <v>736</v>
      </c>
      <c r="F418" s="183" t="s">
        <v>737</v>
      </c>
      <c r="G418" s="184" t="s">
        <v>732</v>
      </c>
      <c r="H418" s="185">
        <v>731.1</v>
      </c>
      <c r="I418" s="186">
        <v>111.48</v>
      </c>
      <c r="J418" s="187">
        <f>ROUND(I418*H418,2)</f>
        <v>81503.03</v>
      </c>
      <c r="K418" s="183" t="s">
        <v>1</v>
      </c>
      <c r="L418" s="188"/>
      <c r="M418" s="189" t="s">
        <v>1</v>
      </c>
      <c r="N418" s="190" t="s">
        <v>42</v>
      </c>
      <c r="O418" s="57"/>
      <c r="P418" s="152">
        <f>O418*H418</f>
        <v>0</v>
      </c>
      <c r="Q418" s="152">
        <v>1E-3</v>
      </c>
      <c r="R418" s="152">
        <f>Q418*H418</f>
        <v>0.73110000000000008</v>
      </c>
      <c r="S418" s="152">
        <v>0</v>
      </c>
      <c r="T418" s="153">
        <f>S418*H418</f>
        <v>0</v>
      </c>
      <c r="U418" s="31"/>
      <c r="V418" s="31"/>
      <c r="W418" s="31"/>
      <c r="X418" s="31"/>
      <c r="Y418" s="31"/>
      <c r="Z418" s="31"/>
      <c r="AA418" s="31"/>
      <c r="AB418" s="31"/>
      <c r="AC418" s="31"/>
      <c r="AD418" s="31"/>
      <c r="AE418" s="31"/>
      <c r="AR418" s="154" t="s">
        <v>385</v>
      </c>
      <c r="AT418" s="154" t="s">
        <v>310</v>
      </c>
      <c r="AU418" s="154" t="s">
        <v>87</v>
      </c>
      <c r="AY418" s="16" t="s">
        <v>122</v>
      </c>
      <c r="BE418" s="155">
        <f>IF(N418="základní",J418,0)</f>
        <v>81503.03</v>
      </c>
      <c r="BF418" s="155">
        <f>IF(N418="snížená",J418,0)</f>
        <v>0</v>
      </c>
      <c r="BG418" s="155">
        <f>IF(N418="zákl. přenesená",J418,0)</f>
        <v>0</v>
      </c>
      <c r="BH418" s="155">
        <f>IF(N418="sníž. přenesená",J418,0)</f>
        <v>0</v>
      </c>
      <c r="BI418" s="155">
        <f>IF(N418="nulová",J418,0)</f>
        <v>0</v>
      </c>
      <c r="BJ418" s="16" t="s">
        <v>85</v>
      </c>
      <c r="BK418" s="155">
        <f>ROUND(I418*H418,2)</f>
        <v>81503.03</v>
      </c>
      <c r="BL418" s="16" t="s">
        <v>283</v>
      </c>
      <c r="BM418" s="154" t="s">
        <v>738</v>
      </c>
    </row>
    <row r="419" spans="1:65" s="1" customFormat="1" ht="37.9" customHeight="1">
      <c r="A419" s="31"/>
      <c r="B419" s="142"/>
      <c r="C419" s="143" t="s">
        <v>739</v>
      </c>
      <c r="D419" s="143" t="s">
        <v>125</v>
      </c>
      <c r="E419" s="144" t="s">
        <v>740</v>
      </c>
      <c r="F419" s="145" t="s">
        <v>741</v>
      </c>
      <c r="G419" s="146" t="s">
        <v>222</v>
      </c>
      <c r="H419" s="147">
        <v>14.204000000000001</v>
      </c>
      <c r="I419" s="148">
        <v>5187.46</v>
      </c>
      <c r="J419" s="149">
        <f>ROUND(I419*H419,2)</f>
        <v>73682.679999999993</v>
      </c>
      <c r="K419" s="145" t="s">
        <v>1</v>
      </c>
      <c r="L419" s="32"/>
      <c r="M419" s="150" t="s">
        <v>1</v>
      </c>
      <c r="N419" s="151" t="s">
        <v>42</v>
      </c>
      <c r="O419" s="57"/>
      <c r="P419" s="152">
        <f>O419*H419</f>
        <v>0</v>
      </c>
      <c r="Q419" s="152">
        <v>0.01</v>
      </c>
      <c r="R419" s="152">
        <f>Q419*H419</f>
        <v>0.14204</v>
      </c>
      <c r="S419" s="152">
        <v>0</v>
      </c>
      <c r="T419" s="153">
        <f>S419*H419</f>
        <v>0</v>
      </c>
      <c r="U419" s="31"/>
      <c r="V419" s="31"/>
      <c r="W419" s="31"/>
      <c r="X419" s="31"/>
      <c r="Y419" s="31"/>
      <c r="Z419" s="31"/>
      <c r="AA419" s="31"/>
      <c r="AB419" s="31"/>
      <c r="AC419" s="31"/>
      <c r="AD419" s="31"/>
      <c r="AE419" s="31"/>
      <c r="AR419" s="154" t="s">
        <v>283</v>
      </c>
      <c r="AT419" s="154" t="s">
        <v>125</v>
      </c>
      <c r="AU419" s="154" t="s">
        <v>87</v>
      </c>
      <c r="AY419" s="16" t="s">
        <v>122</v>
      </c>
      <c r="BE419" s="155">
        <f>IF(N419="základní",J419,0)</f>
        <v>73682.679999999993</v>
      </c>
      <c r="BF419" s="155">
        <f>IF(N419="snížená",J419,0)</f>
        <v>0</v>
      </c>
      <c r="BG419" s="155">
        <f>IF(N419="zákl. přenesená",J419,0)</f>
        <v>0</v>
      </c>
      <c r="BH419" s="155">
        <f>IF(N419="sníž. přenesená",J419,0)</f>
        <v>0</v>
      </c>
      <c r="BI419" s="155">
        <f>IF(N419="nulová",J419,0)</f>
        <v>0</v>
      </c>
      <c r="BJ419" s="16" t="s">
        <v>85</v>
      </c>
      <c r="BK419" s="155">
        <f>ROUND(I419*H419,2)</f>
        <v>73682.679999999993</v>
      </c>
      <c r="BL419" s="16" t="s">
        <v>283</v>
      </c>
      <c r="BM419" s="154" t="s">
        <v>742</v>
      </c>
    </row>
    <row r="420" spans="1:65" s="12" customFormat="1">
      <c r="B420" s="165"/>
      <c r="D420" s="156" t="s">
        <v>210</v>
      </c>
      <c r="E420" s="166" t="s">
        <v>1</v>
      </c>
      <c r="F420" s="167" t="s">
        <v>743</v>
      </c>
      <c r="H420" s="168">
        <v>10.72</v>
      </c>
      <c r="I420" s="169"/>
      <c r="L420" s="165"/>
      <c r="M420" s="170"/>
      <c r="N420" s="171"/>
      <c r="O420" s="171"/>
      <c r="P420" s="171"/>
      <c r="Q420" s="171"/>
      <c r="R420" s="171"/>
      <c r="S420" s="171"/>
      <c r="T420" s="172"/>
      <c r="AT420" s="166" t="s">
        <v>210</v>
      </c>
      <c r="AU420" s="166" t="s">
        <v>87</v>
      </c>
      <c r="AV420" s="12" t="s">
        <v>87</v>
      </c>
      <c r="AW420" s="12" t="s">
        <v>32</v>
      </c>
      <c r="AX420" s="12" t="s">
        <v>77</v>
      </c>
      <c r="AY420" s="166" t="s">
        <v>122</v>
      </c>
    </row>
    <row r="421" spans="1:65" s="12" customFormat="1">
      <c r="B421" s="165"/>
      <c r="D421" s="156" t="s">
        <v>210</v>
      </c>
      <c r="E421" s="166" t="s">
        <v>1</v>
      </c>
      <c r="F421" s="167" t="s">
        <v>744</v>
      </c>
      <c r="H421" s="168">
        <v>3.484</v>
      </c>
      <c r="I421" s="169"/>
      <c r="L421" s="165"/>
      <c r="M421" s="170"/>
      <c r="N421" s="171"/>
      <c r="O421" s="171"/>
      <c r="P421" s="171"/>
      <c r="Q421" s="171"/>
      <c r="R421" s="171"/>
      <c r="S421" s="171"/>
      <c r="T421" s="172"/>
      <c r="AT421" s="166" t="s">
        <v>210</v>
      </c>
      <c r="AU421" s="166" t="s">
        <v>87</v>
      </c>
      <c r="AV421" s="12" t="s">
        <v>87</v>
      </c>
      <c r="AW421" s="12" t="s">
        <v>32</v>
      </c>
      <c r="AX421" s="12" t="s">
        <v>77</v>
      </c>
      <c r="AY421" s="166" t="s">
        <v>122</v>
      </c>
    </row>
    <row r="422" spans="1:65" s="13" customFormat="1">
      <c r="B422" s="173"/>
      <c r="D422" s="156" t="s">
        <v>210</v>
      </c>
      <c r="E422" s="174" t="s">
        <v>1</v>
      </c>
      <c r="F422" s="175" t="s">
        <v>237</v>
      </c>
      <c r="H422" s="176">
        <v>14.204000000000001</v>
      </c>
      <c r="I422" s="177"/>
      <c r="L422" s="173"/>
      <c r="M422" s="178"/>
      <c r="N422" s="179"/>
      <c r="O422" s="179"/>
      <c r="P422" s="179"/>
      <c r="Q422" s="179"/>
      <c r="R422" s="179"/>
      <c r="S422" s="179"/>
      <c r="T422" s="180"/>
      <c r="AT422" s="174" t="s">
        <v>210</v>
      </c>
      <c r="AU422" s="174" t="s">
        <v>87</v>
      </c>
      <c r="AV422" s="13" t="s">
        <v>141</v>
      </c>
      <c r="AW422" s="13" t="s">
        <v>32</v>
      </c>
      <c r="AX422" s="13" t="s">
        <v>85</v>
      </c>
      <c r="AY422" s="174" t="s">
        <v>122</v>
      </c>
    </row>
    <row r="423" spans="1:65" s="1" customFormat="1" ht="37.9" customHeight="1">
      <c r="A423" s="31"/>
      <c r="B423" s="142"/>
      <c r="C423" s="143" t="s">
        <v>745</v>
      </c>
      <c r="D423" s="143" t="s">
        <v>125</v>
      </c>
      <c r="E423" s="144" t="s">
        <v>746</v>
      </c>
      <c r="F423" s="145" t="s">
        <v>747</v>
      </c>
      <c r="G423" s="146" t="s">
        <v>222</v>
      </c>
      <c r="H423" s="147">
        <v>7.7039999999999997</v>
      </c>
      <c r="I423" s="148">
        <v>2104.56</v>
      </c>
      <c r="J423" s="149">
        <f>ROUND(I423*H423,2)</f>
        <v>16213.53</v>
      </c>
      <c r="K423" s="145" t="s">
        <v>1</v>
      </c>
      <c r="L423" s="32"/>
      <c r="M423" s="150" t="s">
        <v>1</v>
      </c>
      <c r="N423" s="151" t="s">
        <v>42</v>
      </c>
      <c r="O423" s="57"/>
      <c r="P423" s="152">
        <f>O423*H423</f>
        <v>0</v>
      </c>
      <c r="Q423" s="152">
        <v>8.0000000000000002E-3</v>
      </c>
      <c r="R423" s="152">
        <f>Q423*H423</f>
        <v>6.1631999999999999E-2</v>
      </c>
      <c r="S423" s="152">
        <v>0</v>
      </c>
      <c r="T423" s="153">
        <f>S423*H423</f>
        <v>0</v>
      </c>
      <c r="U423" s="31"/>
      <c r="V423" s="31"/>
      <c r="W423" s="31"/>
      <c r="X423" s="31"/>
      <c r="Y423" s="31"/>
      <c r="Z423" s="31"/>
      <c r="AA423" s="31"/>
      <c r="AB423" s="31"/>
      <c r="AC423" s="31"/>
      <c r="AD423" s="31"/>
      <c r="AE423" s="31"/>
      <c r="AR423" s="154" t="s">
        <v>283</v>
      </c>
      <c r="AT423" s="154" t="s">
        <v>125</v>
      </c>
      <c r="AU423" s="154" t="s">
        <v>87</v>
      </c>
      <c r="AY423" s="16" t="s">
        <v>122</v>
      </c>
      <c r="BE423" s="155">
        <f>IF(N423="základní",J423,0)</f>
        <v>16213.53</v>
      </c>
      <c r="BF423" s="155">
        <f>IF(N423="snížená",J423,0)</f>
        <v>0</v>
      </c>
      <c r="BG423" s="155">
        <f>IF(N423="zákl. přenesená",J423,0)</f>
        <v>0</v>
      </c>
      <c r="BH423" s="155">
        <f>IF(N423="sníž. přenesená",J423,0)</f>
        <v>0</v>
      </c>
      <c r="BI423" s="155">
        <f>IF(N423="nulová",J423,0)</f>
        <v>0</v>
      </c>
      <c r="BJ423" s="16" t="s">
        <v>85</v>
      </c>
      <c r="BK423" s="155">
        <f>ROUND(I423*H423,2)</f>
        <v>16213.53</v>
      </c>
      <c r="BL423" s="16" t="s">
        <v>283</v>
      </c>
      <c r="BM423" s="154" t="s">
        <v>748</v>
      </c>
    </row>
    <row r="424" spans="1:65" s="12" customFormat="1">
      <c r="B424" s="165"/>
      <c r="D424" s="156" t="s">
        <v>210</v>
      </c>
      <c r="E424" s="166" t="s">
        <v>1</v>
      </c>
      <c r="F424" s="167" t="s">
        <v>749</v>
      </c>
      <c r="H424" s="168">
        <v>5.76</v>
      </c>
      <c r="I424" s="169"/>
      <c r="L424" s="165"/>
      <c r="M424" s="170"/>
      <c r="N424" s="171"/>
      <c r="O424" s="171"/>
      <c r="P424" s="171"/>
      <c r="Q424" s="171"/>
      <c r="R424" s="171"/>
      <c r="S424" s="171"/>
      <c r="T424" s="172"/>
      <c r="AT424" s="166" t="s">
        <v>210</v>
      </c>
      <c r="AU424" s="166" t="s">
        <v>87</v>
      </c>
      <c r="AV424" s="12" t="s">
        <v>87</v>
      </c>
      <c r="AW424" s="12" t="s">
        <v>32</v>
      </c>
      <c r="AX424" s="12" t="s">
        <v>77</v>
      </c>
      <c r="AY424" s="166" t="s">
        <v>122</v>
      </c>
    </row>
    <row r="425" spans="1:65" s="12" customFormat="1">
      <c r="B425" s="165"/>
      <c r="D425" s="156" t="s">
        <v>210</v>
      </c>
      <c r="E425" s="166" t="s">
        <v>1</v>
      </c>
      <c r="F425" s="167" t="s">
        <v>750</v>
      </c>
      <c r="H425" s="168">
        <v>1.944</v>
      </c>
      <c r="I425" s="169"/>
      <c r="L425" s="165"/>
      <c r="M425" s="170"/>
      <c r="N425" s="171"/>
      <c r="O425" s="171"/>
      <c r="P425" s="171"/>
      <c r="Q425" s="171"/>
      <c r="R425" s="171"/>
      <c r="S425" s="171"/>
      <c r="T425" s="172"/>
      <c r="AT425" s="166" t="s">
        <v>210</v>
      </c>
      <c r="AU425" s="166" t="s">
        <v>87</v>
      </c>
      <c r="AV425" s="12" t="s">
        <v>87</v>
      </c>
      <c r="AW425" s="12" t="s">
        <v>32</v>
      </c>
      <c r="AX425" s="12" t="s">
        <v>77</v>
      </c>
      <c r="AY425" s="166" t="s">
        <v>122</v>
      </c>
    </row>
    <row r="426" spans="1:65" s="13" customFormat="1">
      <c r="B426" s="173"/>
      <c r="D426" s="156" t="s">
        <v>210</v>
      </c>
      <c r="E426" s="174" t="s">
        <v>1</v>
      </c>
      <c r="F426" s="175" t="s">
        <v>237</v>
      </c>
      <c r="H426" s="176">
        <v>7.7039999999999997</v>
      </c>
      <c r="I426" s="177"/>
      <c r="L426" s="173"/>
      <c r="M426" s="178"/>
      <c r="N426" s="179"/>
      <c r="O426" s="179"/>
      <c r="P426" s="179"/>
      <c r="Q426" s="179"/>
      <c r="R426" s="179"/>
      <c r="S426" s="179"/>
      <c r="T426" s="180"/>
      <c r="AT426" s="174" t="s">
        <v>210</v>
      </c>
      <c r="AU426" s="174" t="s">
        <v>87</v>
      </c>
      <c r="AV426" s="13" t="s">
        <v>141</v>
      </c>
      <c r="AW426" s="13" t="s">
        <v>32</v>
      </c>
      <c r="AX426" s="13" t="s">
        <v>85</v>
      </c>
      <c r="AY426" s="174" t="s">
        <v>122</v>
      </c>
    </row>
    <row r="427" spans="1:65" s="1" customFormat="1" ht="24.2" customHeight="1">
      <c r="A427" s="31"/>
      <c r="B427" s="142"/>
      <c r="C427" s="143" t="s">
        <v>751</v>
      </c>
      <c r="D427" s="143" t="s">
        <v>125</v>
      </c>
      <c r="E427" s="144" t="s">
        <v>752</v>
      </c>
      <c r="F427" s="145" t="s">
        <v>753</v>
      </c>
      <c r="G427" s="146" t="s">
        <v>230</v>
      </c>
      <c r="H427" s="147">
        <v>0.97099999999999997</v>
      </c>
      <c r="I427" s="148">
        <v>1281.27</v>
      </c>
      <c r="J427" s="149">
        <f>ROUND(I427*H427,2)</f>
        <v>1244.1099999999999</v>
      </c>
      <c r="K427" s="145" t="s">
        <v>129</v>
      </c>
      <c r="L427" s="32"/>
      <c r="M427" s="150" t="s">
        <v>1</v>
      </c>
      <c r="N427" s="151" t="s">
        <v>42</v>
      </c>
      <c r="O427" s="57"/>
      <c r="P427" s="152">
        <f>O427*H427</f>
        <v>0</v>
      </c>
      <c r="Q427" s="152">
        <v>0</v>
      </c>
      <c r="R427" s="152">
        <f>Q427*H427</f>
        <v>0</v>
      </c>
      <c r="S427" s="152">
        <v>0</v>
      </c>
      <c r="T427" s="153">
        <f>S427*H427</f>
        <v>0</v>
      </c>
      <c r="U427" s="31"/>
      <c r="V427" s="31"/>
      <c r="W427" s="31"/>
      <c r="X427" s="31"/>
      <c r="Y427" s="31"/>
      <c r="Z427" s="31"/>
      <c r="AA427" s="31"/>
      <c r="AB427" s="31"/>
      <c r="AC427" s="31"/>
      <c r="AD427" s="31"/>
      <c r="AE427" s="31"/>
      <c r="AR427" s="154" t="s">
        <v>283</v>
      </c>
      <c r="AT427" s="154" t="s">
        <v>125</v>
      </c>
      <c r="AU427" s="154" t="s">
        <v>87</v>
      </c>
      <c r="AY427" s="16" t="s">
        <v>122</v>
      </c>
      <c r="BE427" s="155">
        <f>IF(N427="základní",J427,0)</f>
        <v>1244.1099999999999</v>
      </c>
      <c r="BF427" s="155">
        <f>IF(N427="snížená",J427,0)</f>
        <v>0</v>
      </c>
      <c r="BG427" s="155">
        <f>IF(N427="zákl. přenesená",J427,0)</f>
        <v>0</v>
      </c>
      <c r="BH427" s="155">
        <f>IF(N427="sníž. přenesená",J427,0)</f>
        <v>0</v>
      </c>
      <c r="BI427" s="155">
        <f>IF(N427="nulová",J427,0)</f>
        <v>0</v>
      </c>
      <c r="BJ427" s="16" t="s">
        <v>85</v>
      </c>
      <c r="BK427" s="155">
        <f>ROUND(I427*H427,2)</f>
        <v>1244.1099999999999</v>
      </c>
      <c r="BL427" s="16" t="s">
        <v>283</v>
      </c>
      <c r="BM427" s="154" t="s">
        <v>754</v>
      </c>
    </row>
    <row r="428" spans="1:65" s="11" customFormat="1" ht="22.9" customHeight="1">
      <c r="B428" s="129"/>
      <c r="D428" s="130" t="s">
        <v>76</v>
      </c>
      <c r="E428" s="140" t="s">
        <v>755</v>
      </c>
      <c r="F428" s="140" t="s">
        <v>756</v>
      </c>
      <c r="I428" s="132"/>
      <c r="J428" s="141">
        <f>BK428</f>
        <v>20867.13</v>
      </c>
      <c r="L428" s="129"/>
      <c r="M428" s="134"/>
      <c r="N428" s="135"/>
      <c r="O428" s="135"/>
      <c r="P428" s="136">
        <f>SUM(P429:P448)</f>
        <v>0</v>
      </c>
      <c r="Q428" s="135"/>
      <c r="R428" s="136">
        <f>SUM(R429:R448)</f>
        <v>0.30947369999999996</v>
      </c>
      <c r="S428" s="135"/>
      <c r="T428" s="137">
        <f>SUM(T429:T448)</f>
        <v>0</v>
      </c>
      <c r="AR428" s="130" t="s">
        <v>87</v>
      </c>
      <c r="AT428" s="138" t="s">
        <v>76</v>
      </c>
      <c r="AU428" s="138" t="s">
        <v>85</v>
      </c>
      <c r="AY428" s="130" t="s">
        <v>122</v>
      </c>
      <c r="BK428" s="139">
        <f>SUM(BK429:BK448)</f>
        <v>20867.13</v>
      </c>
    </row>
    <row r="429" spans="1:65" s="1" customFormat="1" ht="14.45" customHeight="1">
      <c r="A429" s="31"/>
      <c r="B429" s="142"/>
      <c r="C429" s="143" t="s">
        <v>757</v>
      </c>
      <c r="D429" s="143" t="s">
        <v>125</v>
      </c>
      <c r="E429" s="144" t="s">
        <v>758</v>
      </c>
      <c r="F429" s="145" t="s">
        <v>759</v>
      </c>
      <c r="G429" s="146" t="s">
        <v>222</v>
      </c>
      <c r="H429" s="147">
        <v>11.5</v>
      </c>
      <c r="I429" s="148">
        <v>9.56</v>
      </c>
      <c r="J429" s="149">
        <f>ROUND(I429*H429,2)</f>
        <v>109.94</v>
      </c>
      <c r="K429" s="145" t="s">
        <v>129</v>
      </c>
      <c r="L429" s="32"/>
      <c r="M429" s="150" t="s">
        <v>1</v>
      </c>
      <c r="N429" s="151" t="s">
        <v>42</v>
      </c>
      <c r="O429" s="57"/>
      <c r="P429" s="152">
        <f>O429*H429</f>
        <v>0</v>
      </c>
      <c r="Q429" s="152">
        <v>0</v>
      </c>
      <c r="R429" s="152">
        <f>Q429*H429</f>
        <v>0</v>
      </c>
      <c r="S429" s="152">
        <v>0</v>
      </c>
      <c r="T429" s="153">
        <f>S429*H429</f>
        <v>0</v>
      </c>
      <c r="U429" s="31"/>
      <c r="V429" s="31"/>
      <c r="W429" s="31"/>
      <c r="X429" s="31"/>
      <c r="Y429" s="31"/>
      <c r="Z429" s="31"/>
      <c r="AA429" s="31"/>
      <c r="AB429" s="31"/>
      <c r="AC429" s="31"/>
      <c r="AD429" s="31"/>
      <c r="AE429" s="31"/>
      <c r="AR429" s="154" t="s">
        <v>283</v>
      </c>
      <c r="AT429" s="154" t="s">
        <v>125</v>
      </c>
      <c r="AU429" s="154" t="s">
        <v>87</v>
      </c>
      <c r="AY429" s="16" t="s">
        <v>122</v>
      </c>
      <c r="BE429" s="155">
        <f>IF(N429="základní",J429,0)</f>
        <v>109.94</v>
      </c>
      <c r="BF429" s="155">
        <f>IF(N429="snížená",J429,0)</f>
        <v>0</v>
      </c>
      <c r="BG429" s="155">
        <f>IF(N429="zákl. přenesená",J429,0)</f>
        <v>0</v>
      </c>
      <c r="BH429" s="155">
        <f>IF(N429="sníž. přenesená",J429,0)</f>
        <v>0</v>
      </c>
      <c r="BI429" s="155">
        <f>IF(N429="nulová",J429,0)</f>
        <v>0</v>
      </c>
      <c r="BJ429" s="16" t="s">
        <v>85</v>
      </c>
      <c r="BK429" s="155">
        <f>ROUND(I429*H429,2)</f>
        <v>109.94</v>
      </c>
      <c r="BL429" s="16" t="s">
        <v>283</v>
      </c>
      <c r="BM429" s="154" t="s">
        <v>760</v>
      </c>
    </row>
    <row r="430" spans="1:65" s="12" customFormat="1">
      <c r="B430" s="165"/>
      <c r="D430" s="156" t="s">
        <v>210</v>
      </c>
      <c r="E430" s="166" t="s">
        <v>1</v>
      </c>
      <c r="F430" s="167" t="s">
        <v>287</v>
      </c>
      <c r="H430" s="168">
        <v>11.5</v>
      </c>
      <c r="I430" s="169"/>
      <c r="L430" s="165"/>
      <c r="M430" s="170"/>
      <c r="N430" s="171"/>
      <c r="O430" s="171"/>
      <c r="P430" s="171"/>
      <c r="Q430" s="171"/>
      <c r="R430" s="171"/>
      <c r="S430" s="171"/>
      <c r="T430" s="172"/>
      <c r="AT430" s="166" t="s">
        <v>210</v>
      </c>
      <c r="AU430" s="166" t="s">
        <v>87</v>
      </c>
      <c r="AV430" s="12" t="s">
        <v>87</v>
      </c>
      <c r="AW430" s="12" t="s">
        <v>32</v>
      </c>
      <c r="AX430" s="12" t="s">
        <v>85</v>
      </c>
      <c r="AY430" s="166" t="s">
        <v>122</v>
      </c>
    </row>
    <row r="431" spans="1:65" s="1" customFormat="1" ht="14.45" customHeight="1">
      <c r="A431" s="31"/>
      <c r="B431" s="142"/>
      <c r="C431" s="143" t="s">
        <v>761</v>
      </c>
      <c r="D431" s="143" t="s">
        <v>125</v>
      </c>
      <c r="E431" s="144" t="s">
        <v>762</v>
      </c>
      <c r="F431" s="145" t="s">
        <v>763</v>
      </c>
      <c r="G431" s="146" t="s">
        <v>222</v>
      </c>
      <c r="H431" s="147">
        <v>11.5</v>
      </c>
      <c r="I431" s="148">
        <v>45.47</v>
      </c>
      <c r="J431" s="149">
        <f>ROUND(I431*H431,2)</f>
        <v>522.91</v>
      </c>
      <c r="K431" s="145" t="s">
        <v>129</v>
      </c>
      <c r="L431" s="32"/>
      <c r="M431" s="150" t="s">
        <v>1</v>
      </c>
      <c r="N431" s="151" t="s">
        <v>42</v>
      </c>
      <c r="O431" s="57"/>
      <c r="P431" s="152">
        <f>O431*H431</f>
        <v>0</v>
      </c>
      <c r="Q431" s="152">
        <v>2.9999999999999997E-4</v>
      </c>
      <c r="R431" s="152">
        <f>Q431*H431</f>
        <v>3.4499999999999995E-3</v>
      </c>
      <c r="S431" s="152">
        <v>0</v>
      </c>
      <c r="T431" s="153">
        <f>S431*H431</f>
        <v>0</v>
      </c>
      <c r="U431" s="31"/>
      <c r="V431" s="31"/>
      <c r="W431" s="31"/>
      <c r="X431" s="31"/>
      <c r="Y431" s="31"/>
      <c r="Z431" s="31"/>
      <c r="AA431" s="31"/>
      <c r="AB431" s="31"/>
      <c r="AC431" s="31"/>
      <c r="AD431" s="31"/>
      <c r="AE431" s="31"/>
      <c r="AR431" s="154" t="s">
        <v>283</v>
      </c>
      <c r="AT431" s="154" t="s">
        <v>125</v>
      </c>
      <c r="AU431" s="154" t="s">
        <v>87</v>
      </c>
      <c r="AY431" s="16" t="s">
        <v>122</v>
      </c>
      <c r="BE431" s="155">
        <f>IF(N431="základní",J431,0)</f>
        <v>522.91</v>
      </c>
      <c r="BF431" s="155">
        <f>IF(N431="snížená",J431,0)</f>
        <v>0</v>
      </c>
      <c r="BG431" s="155">
        <f>IF(N431="zákl. přenesená",J431,0)</f>
        <v>0</v>
      </c>
      <c r="BH431" s="155">
        <f>IF(N431="sníž. přenesená",J431,0)</f>
        <v>0</v>
      </c>
      <c r="BI431" s="155">
        <f>IF(N431="nulová",J431,0)</f>
        <v>0</v>
      </c>
      <c r="BJ431" s="16" t="s">
        <v>85</v>
      </c>
      <c r="BK431" s="155">
        <f>ROUND(I431*H431,2)</f>
        <v>522.91</v>
      </c>
      <c r="BL431" s="16" t="s">
        <v>283</v>
      </c>
      <c r="BM431" s="154" t="s">
        <v>764</v>
      </c>
    </row>
    <row r="432" spans="1:65" s="12" customFormat="1">
      <c r="B432" s="165"/>
      <c r="D432" s="156" t="s">
        <v>210</v>
      </c>
      <c r="E432" s="166" t="s">
        <v>1</v>
      </c>
      <c r="F432" s="167" t="s">
        <v>287</v>
      </c>
      <c r="H432" s="168">
        <v>11.5</v>
      </c>
      <c r="I432" s="169"/>
      <c r="L432" s="165"/>
      <c r="M432" s="170"/>
      <c r="N432" s="171"/>
      <c r="O432" s="171"/>
      <c r="P432" s="171"/>
      <c r="Q432" s="171"/>
      <c r="R432" s="171"/>
      <c r="S432" s="171"/>
      <c r="T432" s="172"/>
      <c r="AT432" s="166" t="s">
        <v>210</v>
      </c>
      <c r="AU432" s="166" t="s">
        <v>87</v>
      </c>
      <c r="AV432" s="12" t="s">
        <v>87</v>
      </c>
      <c r="AW432" s="12" t="s">
        <v>32</v>
      </c>
      <c r="AX432" s="12" t="s">
        <v>85</v>
      </c>
      <c r="AY432" s="166" t="s">
        <v>122</v>
      </c>
    </row>
    <row r="433" spans="1:65" s="1" customFormat="1" ht="24.2" customHeight="1">
      <c r="A433" s="31"/>
      <c r="B433" s="142"/>
      <c r="C433" s="143" t="s">
        <v>765</v>
      </c>
      <c r="D433" s="143" t="s">
        <v>125</v>
      </c>
      <c r="E433" s="144" t="s">
        <v>766</v>
      </c>
      <c r="F433" s="145" t="s">
        <v>767</v>
      </c>
      <c r="G433" s="146" t="s">
        <v>254</v>
      </c>
      <c r="H433" s="147">
        <v>10.7</v>
      </c>
      <c r="I433" s="148">
        <v>111.88</v>
      </c>
      <c r="J433" s="149">
        <f>ROUND(I433*H433,2)</f>
        <v>1197.1199999999999</v>
      </c>
      <c r="K433" s="145" t="s">
        <v>129</v>
      </c>
      <c r="L433" s="32"/>
      <c r="M433" s="150" t="s">
        <v>1</v>
      </c>
      <c r="N433" s="151" t="s">
        <v>42</v>
      </c>
      <c r="O433" s="57"/>
      <c r="P433" s="152">
        <f>O433*H433</f>
        <v>0</v>
      </c>
      <c r="Q433" s="152">
        <v>7.3999999999999999E-4</v>
      </c>
      <c r="R433" s="152">
        <f>Q433*H433</f>
        <v>7.9179999999999997E-3</v>
      </c>
      <c r="S433" s="152">
        <v>0</v>
      </c>
      <c r="T433" s="153">
        <f>S433*H433</f>
        <v>0</v>
      </c>
      <c r="U433" s="31"/>
      <c r="V433" s="31"/>
      <c r="W433" s="31"/>
      <c r="X433" s="31"/>
      <c r="Y433" s="31"/>
      <c r="Z433" s="31"/>
      <c r="AA433" s="31"/>
      <c r="AB433" s="31"/>
      <c r="AC433" s="31"/>
      <c r="AD433" s="31"/>
      <c r="AE433" s="31"/>
      <c r="AR433" s="154" t="s">
        <v>283</v>
      </c>
      <c r="AT433" s="154" t="s">
        <v>125</v>
      </c>
      <c r="AU433" s="154" t="s">
        <v>87</v>
      </c>
      <c r="AY433" s="16" t="s">
        <v>122</v>
      </c>
      <c r="BE433" s="155">
        <f>IF(N433="základní",J433,0)</f>
        <v>1197.1199999999999</v>
      </c>
      <c r="BF433" s="155">
        <f>IF(N433="snížená",J433,0)</f>
        <v>0</v>
      </c>
      <c r="BG433" s="155">
        <f>IF(N433="zákl. přenesená",J433,0)</f>
        <v>0</v>
      </c>
      <c r="BH433" s="155">
        <f>IF(N433="sníž. přenesená",J433,0)</f>
        <v>0</v>
      </c>
      <c r="BI433" s="155">
        <f>IF(N433="nulová",J433,0)</f>
        <v>0</v>
      </c>
      <c r="BJ433" s="16" t="s">
        <v>85</v>
      </c>
      <c r="BK433" s="155">
        <f>ROUND(I433*H433,2)</f>
        <v>1197.1199999999999</v>
      </c>
      <c r="BL433" s="16" t="s">
        <v>283</v>
      </c>
      <c r="BM433" s="154" t="s">
        <v>768</v>
      </c>
    </row>
    <row r="434" spans="1:65" s="12" customFormat="1">
      <c r="B434" s="165"/>
      <c r="D434" s="156" t="s">
        <v>210</v>
      </c>
      <c r="E434" s="166" t="s">
        <v>1</v>
      </c>
      <c r="F434" s="167" t="s">
        <v>769</v>
      </c>
      <c r="H434" s="168">
        <v>5.3</v>
      </c>
      <c r="I434" s="169"/>
      <c r="L434" s="165"/>
      <c r="M434" s="170"/>
      <c r="N434" s="171"/>
      <c r="O434" s="171"/>
      <c r="P434" s="171"/>
      <c r="Q434" s="171"/>
      <c r="R434" s="171"/>
      <c r="S434" s="171"/>
      <c r="T434" s="172"/>
      <c r="AT434" s="166" t="s">
        <v>210</v>
      </c>
      <c r="AU434" s="166" t="s">
        <v>87</v>
      </c>
      <c r="AV434" s="12" t="s">
        <v>87</v>
      </c>
      <c r="AW434" s="12" t="s">
        <v>32</v>
      </c>
      <c r="AX434" s="12" t="s">
        <v>77</v>
      </c>
      <c r="AY434" s="166" t="s">
        <v>122</v>
      </c>
    </row>
    <row r="435" spans="1:65" s="12" customFormat="1">
      <c r="B435" s="165"/>
      <c r="D435" s="156" t="s">
        <v>210</v>
      </c>
      <c r="E435" s="166" t="s">
        <v>1</v>
      </c>
      <c r="F435" s="167" t="s">
        <v>770</v>
      </c>
      <c r="H435" s="168">
        <v>5.4</v>
      </c>
      <c r="I435" s="169"/>
      <c r="L435" s="165"/>
      <c r="M435" s="170"/>
      <c r="N435" s="171"/>
      <c r="O435" s="171"/>
      <c r="P435" s="171"/>
      <c r="Q435" s="171"/>
      <c r="R435" s="171"/>
      <c r="S435" s="171"/>
      <c r="T435" s="172"/>
      <c r="AT435" s="166" t="s">
        <v>210</v>
      </c>
      <c r="AU435" s="166" t="s">
        <v>87</v>
      </c>
      <c r="AV435" s="12" t="s">
        <v>87</v>
      </c>
      <c r="AW435" s="12" t="s">
        <v>32</v>
      </c>
      <c r="AX435" s="12" t="s">
        <v>77</v>
      </c>
      <c r="AY435" s="166" t="s">
        <v>122</v>
      </c>
    </row>
    <row r="436" spans="1:65" s="13" customFormat="1">
      <c r="B436" s="173"/>
      <c r="D436" s="156" t="s">
        <v>210</v>
      </c>
      <c r="E436" s="174" t="s">
        <v>1</v>
      </c>
      <c r="F436" s="175" t="s">
        <v>237</v>
      </c>
      <c r="H436" s="176">
        <v>10.7</v>
      </c>
      <c r="I436" s="177"/>
      <c r="L436" s="173"/>
      <c r="M436" s="178"/>
      <c r="N436" s="179"/>
      <c r="O436" s="179"/>
      <c r="P436" s="179"/>
      <c r="Q436" s="179"/>
      <c r="R436" s="179"/>
      <c r="S436" s="179"/>
      <c r="T436" s="180"/>
      <c r="AT436" s="174" t="s">
        <v>210</v>
      </c>
      <c r="AU436" s="174" t="s">
        <v>87</v>
      </c>
      <c r="AV436" s="13" t="s">
        <v>141</v>
      </c>
      <c r="AW436" s="13" t="s">
        <v>32</v>
      </c>
      <c r="AX436" s="13" t="s">
        <v>85</v>
      </c>
      <c r="AY436" s="174" t="s">
        <v>122</v>
      </c>
    </row>
    <row r="437" spans="1:65" s="1" customFormat="1" ht="14.45" customHeight="1">
      <c r="A437" s="31"/>
      <c r="B437" s="142"/>
      <c r="C437" s="181" t="s">
        <v>771</v>
      </c>
      <c r="D437" s="181" t="s">
        <v>310</v>
      </c>
      <c r="E437" s="182" t="s">
        <v>772</v>
      </c>
      <c r="F437" s="183" t="s">
        <v>773</v>
      </c>
      <c r="G437" s="184" t="s">
        <v>254</v>
      </c>
      <c r="H437" s="185">
        <v>11.77</v>
      </c>
      <c r="I437" s="186">
        <v>184.29</v>
      </c>
      <c r="J437" s="187">
        <f>ROUND(I437*H437,2)</f>
        <v>2169.09</v>
      </c>
      <c r="K437" s="183" t="s">
        <v>1</v>
      </c>
      <c r="L437" s="188"/>
      <c r="M437" s="189" t="s">
        <v>1</v>
      </c>
      <c r="N437" s="190" t="s">
        <v>42</v>
      </c>
      <c r="O437" s="57"/>
      <c r="P437" s="152">
        <f>O437*H437</f>
        <v>0</v>
      </c>
      <c r="Q437" s="152">
        <v>2.1000000000000001E-4</v>
      </c>
      <c r="R437" s="152">
        <f>Q437*H437</f>
        <v>2.4716999999999999E-3</v>
      </c>
      <c r="S437" s="152">
        <v>0</v>
      </c>
      <c r="T437" s="153">
        <f>S437*H437</f>
        <v>0</v>
      </c>
      <c r="U437" s="31"/>
      <c r="V437" s="31"/>
      <c r="W437" s="31"/>
      <c r="X437" s="31"/>
      <c r="Y437" s="31"/>
      <c r="Z437" s="31"/>
      <c r="AA437" s="31"/>
      <c r="AB437" s="31"/>
      <c r="AC437" s="31"/>
      <c r="AD437" s="31"/>
      <c r="AE437" s="31"/>
      <c r="AR437" s="154" t="s">
        <v>385</v>
      </c>
      <c r="AT437" s="154" t="s">
        <v>310</v>
      </c>
      <c r="AU437" s="154" t="s">
        <v>87</v>
      </c>
      <c r="AY437" s="16" t="s">
        <v>122</v>
      </c>
      <c r="BE437" s="155">
        <f>IF(N437="základní",J437,0)</f>
        <v>2169.09</v>
      </c>
      <c r="BF437" s="155">
        <f>IF(N437="snížená",J437,0)</f>
        <v>0</v>
      </c>
      <c r="BG437" s="155">
        <f>IF(N437="zákl. přenesená",J437,0)</f>
        <v>0</v>
      </c>
      <c r="BH437" s="155">
        <f>IF(N437="sníž. přenesená",J437,0)</f>
        <v>0</v>
      </c>
      <c r="BI437" s="155">
        <f>IF(N437="nulová",J437,0)</f>
        <v>0</v>
      </c>
      <c r="BJ437" s="16" t="s">
        <v>85</v>
      </c>
      <c r="BK437" s="155">
        <f>ROUND(I437*H437,2)</f>
        <v>2169.09</v>
      </c>
      <c r="BL437" s="16" t="s">
        <v>283</v>
      </c>
      <c r="BM437" s="154" t="s">
        <v>774</v>
      </c>
    </row>
    <row r="438" spans="1:65" s="12" customFormat="1">
      <c r="B438" s="165"/>
      <c r="D438" s="156" t="s">
        <v>210</v>
      </c>
      <c r="E438" s="166" t="s">
        <v>1</v>
      </c>
      <c r="F438" s="167" t="s">
        <v>775</v>
      </c>
      <c r="H438" s="168">
        <v>11.77</v>
      </c>
      <c r="I438" s="169"/>
      <c r="L438" s="165"/>
      <c r="M438" s="170"/>
      <c r="N438" s="171"/>
      <c r="O438" s="171"/>
      <c r="P438" s="171"/>
      <c r="Q438" s="171"/>
      <c r="R438" s="171"/>
      <c r="S438" s="171"/>
      <c r="T438" s="172"/>
      <c r="AT438" s="166" t="s">
        <v>210</v>
      </c>
      <c r="AU438" s="166" t="s">
        <v>87</v>
      </c>
      <c r="AV438" s="12" t="s">
        <v>87</v>
      </c>
      <c r="AW438" s="12" t="s">
        <v>32</v>
      </c>
      <c r="AX438" s="12" t="s">
        <v>85</v>
      </c>
      <c r="AY438" s="166" t="s">
        <v>122</v>
      </c>
    </row>
    <row r="439" spans="1:65" s="1" customFormat="1" ht="37.9" customHeight="1">
      <c r="A439" s="31"/>
      <c r="B439" s="142"/>
      <c r="C439" s="143" t="s">
        <v>776</v>
      </c>
      <c r="D439" s="143" t="s">
        <v>125</v>
      </c>
      <c r="E439" s="144" t="s">
        <v>777</v>
      </c>
      <c r="F439" s="145" t="s">
        <v>778</v>
      </c>
      <c r="G439" s="146" t="s">
        <v>222</v>
      </c>
      <c r="H439" s="147">
        <v>11.5</v>
      </c>
      <c r="I439" s="148">
        <v>467.49</v>
      </c>
      <c r="J439" s="149">
        <f>ROUND(I439*H439,2)</f>
        <v>5376.14</v>
      </c>
      <c r="K439" s="145" t="s">
        <v>129</v>
      </c>
      <c r="L439" s="32"/>
      <c r="M439" s="150" t="s">
        <v>1</v>
      </c>
      <c r="N439" s="151" t="s">
        <v>42</v>
      </c>
      <c r="O439" s="57"/>
      <c r="P439" s="152">
        <f>O439*H439</f>
        <v>0</v>
      </c>
      <c r="Q439" s="152">
        <v>5.8799999999999998E-3</v>
      </c>
      <c r="R439" s="152">
        <f>Q439*H439</f>
        <v>6.762E-2</v>
      </c>
      <c r="S439" s="152">
        <v>0</v>
      </c>
      <c r="T439" s="153">
        <f>S439*H439</f>
        <v>0</v>
      </c>
      <c r="U439" s="31"/>
      <c r="V439" s="31"/>
      <c r="W439" s="31"/>
      <c r="X439" s="31"/>
      <c r="Y439" s="31"/>
      <c r="Z439" s="31"/>
      <c r="AA439" s="31"/>
      <c r="AB439" s="31"/>
      <c r="AC439" s="31"/>
      <c r="AD439" s="31"/>
      <c r="AE439" s="31"/>
      <c r="AR439" s="154" t="s">
        <v>283</v>
      </c>
      <c r="AT439" s="154" t="s">
        <v>125</v>
      </c>
      <c r="AU439" s="154" t="s">
        <v>87</v>
      </c>
      <c r="AY439" s="16" t="s">
        <v>122</v>
      </c>
      <c r="BE439" s="155">
        <f>IF(N439="základní",J439,0)</f>
        <v>5376.14</v>
      </c>
      <c r="BF439" s="155">
        <f>IF(N439="snížená",J439,0)</f>
        <v>0</v>
      </c>
      <c r="BG439" s="155">
        <f>IF(N439="zákl. přenesená",J439,0)</f>
        <v>0</v>
      </c>
      <c r="BH439" s="155">
        <f>IF(N439="sníž. přenesená",J439,0)</f>
        <v>0</v>
      </c>
      <c r="BI439" s="155">
        <f>IF(N439="nulová",J439,0)</f>
        <v>0</v>
      </c>
      <c r="BJ439" s="16" t="s">
        <v>85</v>
      </c>
      <c r="BK439" s="155">
        <f>ROUND(I439*H439,2)</f>
        <v>5376.14</v>
      </c>
      <c r="BL439" s="16" t="s">
        <v>283</v>
      </c>
      <c r="BM439" s="154" t="s">
        <v>779</v>
      </c>
    </row>
    <row r="440" spans="1:65" s="12" customFormat="1">
      <c r="B440" s="165"/>
      <c r="D440" s="156" t="s">
        <v>210</v>
      </c>
      <c r="E440" s="166" t="s">
        <v>1</v>
      </c>
      <c r="F440" s="167" t="s">
        <v>287</v>
      </c>
      <c r="H440" s="168">
        <v>11.5</v>
      </c>
      <c r="I440" s="169"/>
      <c r="L440" s="165"/>
      <c r="M440" s="170"/>
      <c r="N440" s="171"/>
      <c r="O440" s="171"/>
      <c r="P440" s="171"/>
      <c r="Q440" s="171"/>
      <c r="R440" s="171"/>
      <c r="S440" s="171"/>
      <c r="T440" s="172"/>
      <c r="AT440" s="166" t="s">
        <v>210</v>
      </c>
      <c r="AU440" s="166" t="s">
        <v>87</v>
      </c>
      <c r="AV440" s="12" t="s">
        <v>87</v>
      </c>
      <c r="AW440" s="12" t="s">
        <v>32</v>
      </c>
      <c r="AX440" s="12" t="s">
        <v>85</v>
      </c>
      <c r="AY440" s="166" t="s">
        <v>122</v>
      </c>
    </row>
    <row r="441" spans="1:65" s="1" customFormat="1" ht="24.2" customHeight="1">
      <c r="A441" s="31"/>
      <c r="B441" s="142"/>
      <c r="C441" s="181" t="s">
        <v>780</v>
      </c>
      <c r="D441" s="181" t="s">
        <v>310</v>
      </c>
      <c r="E441" s="182" t="s">
        <v>781</v>
      </c>
      <c r="F441" s="183" t="s">
        <v>782</v>
      </c>
      <c r="G441" s="184" t="s">
        <v>222</v>
      </c>
      <c r="H441" s="185">
        <v>12.65</v>
      </c>
      <c r="I441" s="186">
        <v>409.54</v>
      </c>
      <c r="J441" s="187">
        <f>ROUND(I441*H441,2)</f>
        <v>5180.68</v>
      </c>
      <c r="K441" s="183" t="s">
        <v>1</v>
      </c>
      <c r="L441" s="188"/>
      <c r="M441" s="189" t="s">
        <v>1</v>
      </c>
      <c r="N441" s="190" t="s">
        <v>42</v>
      </c>
      <c r="O441" s="57"/>
      <c r="P441" s="152">
        <f>O441*H441</f>
        <v>0</v>
      </c>
      <c r="Q441" s="152">
        <v>1.6E-2</v>
      </c>
      <c r="R441" s="152">
        <f>Q441*H441</f>
        <v>0.2024</v>
      </c>
      <c r="S441" s="152">
        <v>0</v>
      </c>
      <c r="T441" s="153">
        <f>S441*H441</f>
        <v>0</v>
      </c>
      <c r="U441" s="31"/>
      <c r="V441" s="31"/>
      <c r="W441" s="31"/>
      <c r="X441" s="31"/>
      <c r="Y441" s="31"/>
      <c r="Z441" s="31"/>
      <c r="AA441" s="31"/>
      <c r="AB441" s="31"/>
      <c r="AC441" s="31"/>
      <c r="AD441" s="31"/>
      <c r="AE441" s="31"/>
      <c r="AR441" s="154" t="s">
        <v>385</v>
      </c>
      <c r="AT441" s="154" t="s">
        <v>310</v>
      </c>
      <c r="AU441" s="154" t="s">
        <v>87</v>
      </c>
      <c r="AY441" s="16" t="s">
        <v>122</v>
      </c>
      <c r="BE441" s="155">
        <f>IF(N441="základní",J441,0)</f>
        <v>5180.68</v>
      </c>
      <c r="BF441" s="155">
        <f>IF(N441="snížená",J441,0)</f>
        <v>0</v>
      </c>
      <c r="BG441" s="155">
        <f>IF(N441="zákl. přenesená",J441,0)</f>
        <v>0</v>
      </c>
      <c r="BH441" s="155">
        <f>IF(N441="sníž. přenesená",J441,0)</f>
        <v>0</v>
      </c>
      <c r="BI441" s="155">
        <f>IF(N441="nulová",J441,0)</f>
        <v>0</v>
      </c>
      <c r="BJ441" s="16" t="s">
        <v>85</v>
      </c>
      <c r="BK441" s="155">
        <f>ROUND(I441*H441,2)</f>
        <v>5180.68</v>
      </c>
      <c r="BL441" s="16" t="s">
        <v>283</v>
      </c>
      <c r="BM441" s="154" t="s">
        <v>783</v>
      </c>
    </row>
    <row r="442" spans="1:65" s="12" customFormat="1">
      <c r="B442" s="165"/>
      <c r="D442" s="156" t="s">
        <v>210</v>
      </c>
      <c r="E442" s="166" t="s">
        <v>1</v>
      </c>
      <c r="F442" s="167" t="s">
        <v>784</v>
      </c>
      <c r="H442" s="168">
        <v>12.65</v>
      </c>
      <c r="I442" s="169"/>
      <c r="L442" s="165"/>
      <c r="M442" s="170"/>
      <c r="N442" s="171"/>
      <c r="O442" s="171"/>
      <c r="P442" s="171"/>
      <c r="Q442" s="171"/>
      <c r="R442" s="171"/>
      <c r="S442" s="171"/>
      <c r="T442" s="172"/>
      <c r="AT442" s="166" t="s">
        <v>210</v>
      </c>
      <c r="AU442" s="166" t="s">
        <v>87</v>
      </c>
      <c r="AV442" s="12" t="s">
        <v>87</v>
      </c>
      <c r="AW442" s="12" t="s">
        <v>32</v>
      </c>
      <c r="AX442" s="12" t="s">
        <v>85</v>
      </c>
      <c r="AY442" s="166" t="s">
        <v>122</v>
      </c>
    </row>
    <row r="443" spans="1:65" s="1" customFormat="1" ht="37.9" customHeight="1">
      <c r="A443" s="31"/>
      <c r="B443" s="142"/>
      <c r="C443" s="143" t="s">
        <v>785</v>
      </c>
      <c r="D443" s="143" t="s">
        <v>125</v>
      </c>
      <c r="E443" s="144" t="s">
        <v>786</v>
      </c>
      <c r="F443" s="145" t="s">
        <v>787</v>
      </c>
      <c r="G443" s="146" t="s">
        <v>222</v>
      </c>
      <c r="H443" s="147">
        <v>11.5</v>
      </c>
      <c r="I443" s="148">
        <v>38.049999999999997</v>
      </c>
      <c r="J443" s="149">
        <f>ROUND(I443*H443,2)</f>
        <v>437.58</v>
      </c>
      <c r="K443" s="145" t="s">
        <v>129</v>
      </c>
      <c r="L443" s="32"/>
      <c r="M443" s="150" t="s">
        <v>1</v>
      </c>
      <c r="N443" s="151" t="s">
        <v>42</v>
      </c>
      <c r="O443" s="57"/>
      <c r="P443" s="152">
        <f>O443*H443</f>
        <v>0</v>
      </c>
      <c r="Q443" s="152">
        <v>0</v>
      </c>
      <c r="R443" s="152">
        <f>Q443*H443</f>
        <v>0</v>
      </c>
      <c r="S443" s="152">
        <v>0</v>
      </c>
      <c r="T443" s="153">
        <f>S443*H443</f>
        <v>0</v>
      </c>
      <c r="U443" s="31"/>
      <c r="V443" s="31"/>
      <c r="W443" s="31"/>
      <c r="X443" s="31"/>
      <c r="Y443" s="31"/>
      <c r="Z443" s="31"/>
      <c r="AA443" s="31"/>
      <c r="AB443" s="31"/>
      <c r="AC443" s="31"/>
      <c r="AD443" s="31"/>
      <c r="AE443" s="31"/>
      <c r="AR443" s="154" t="s">
        <v>283</v>
      </c>
      <c r="AT443" s="154" t="s">
        <v>125</v>
      </c>
      <c r="AU443" s="154" t="s">
        <v>87</v>
      </c>
      <c r="AY443" s="16" t="s">
        <v>122</v>
      </c>
      <c r="BE443" s="155">
        <f>IF(N443="základní",J443,0)</f>
        <v>437.58</v>
      </c>
      <c r="BF443" s="155">
        <f>IF(N443="snížená",J443,0)</f>
        <v>0</v>
      </c>
      <c r="BG443" s="155">
        <f>IF(N443="zákl. přenesená",J443,0)</f>
        <v>0</v>
      </c>
      <c r="BH443" s="155">
        <f>IF(N443="sníž. přenesená",J443,0)</f>
        <v>0</v>
      </c>
      <c r="BI443" s="155">
        <f>IF(N443="nulová",J443,0)</f>
        <v>0</v>
      </c>
      <c r="BJ443" s="16" t="s">
        <v>85</v>
      </c>
      <c r="BK443" s="155">
        <f>ROUND(I443*H443,2)</f>
        <v>437.58</v>
      </c>
      <c r="BL443" s="16" t="s">
        <v>283</v>
      </c>
      <c r="BM443" s="154" t="s">
        <v>788</v>
      </c>
    </row>
    <row r="444" spans="1:65" s="1" customFormat="1" ht="14.45" customHeight="1">
      <c r="A444" s="31"/>
      <c r="B444" s="142"/>
      <c r="C444" s="143" t="s">
        <v>789</v>
      </c>
      <c r="D444" s="143" t="s">
        <v>125</v>
      </c>
      <c r="E444" s="144" t="s">
        <v>790</v>
      </c>
      <c r="F444" s="145" t="s">
        <v>791</v>
      </c>
      <c r="G444" s="146" t="s">
        <v>254</v>
      </c>
      <c r="H444" s="147">
        <v>35</v>
      </c>
      <c r="I444" s="148">
        <v>30.33</v>
      </c>
      <c r="J444" s="149">
        <f>ROUND(I444*H444,2)</f>
        <v>1061.55</v>
      </c>
      <c r="K444" s="145" t="s">
        <v>129</v>
      </c>
      <c r="L444" s="32"/>
      <c r="M444" s="150" t="s">
        <v>1</v>
      </c>
      <c r="N444" s="151" t="s">
        <v>42</v>
      </c>
      <c r="O444" s="57"/>
      <c r="P444" s="152">
        <f>O444*H444</f>
        <v>0</v>
      </c>
      <c r="Q444" s="152">
        <v>3.0000000000000001E-5</v>
      </c>
      <c r="R444" s="152">
        <f>Q444*H444</f>
        <v>1.0499999999999999E-3</v>
      </c>
      <c r="S444" s="152">
        <v>0</v>
      </c>
      <c r="T444" s="153">
        <f>S444*H444</f>
        <v>0</v>
      </c>
      <c r="U444" s="31"/>
      <c r="V444" s="31"/>
      <c r="W444" s="31"/>
      <c r="X444" s="31"/>
      <c r="Y444" s="31"/>
      <c r="Z444" s="31"/>
      <c r="AA444" s="31"/>
      <c r="AB444" s="31"/>
      <c r="AC444" s="31"/>
      <c r="AD444" s="31"/>
      <c r="AE444" s="31"/>
      <c r="AR444" s="154" t="s">
        <v>283</v>
      </c>
      <c r="AT444" s="154" t="s">
        <v>125</v>
      </c>
      <c r="AU444" s="154" t="s">
        <v>87</v>
      </c>
      <c r="AY444" s="16" t="s">
        <v>122</v>
      </c>
      <c r="BE444" s="155">
        <f>IF(N444="základní",J444,0)</f>
        <v>1061.55</v>
      </c>
      <c r="BF444" s="155">
        <f>IF(N444="snížená",J444,0)</f>
        <v>0</v>
      </c>
      <c r="BG444" s="155">
        <f>IF(N444="zákl. přenesená",J444,0)</f>
        <v>0</v>
      </c>
      <c r="BH444" s="155">
        <f>IF(N444="sníž. přenesená",J444,0)</f>
        <v>0</v>
      </c>
      <c r="BI444" s="155">
        <f>IF(N444="nulová",J444,0)</f>
        <v>0</v>
      </c>
      <c r="BJ444" s="16" t="s">
        <v>85</v>
      </c>
      <c r="BK444" s="155">
        <f>ROUND(I444*H444,2)</f>
        <v>1061.55</v>
      </c>
      <c r="BL444" s="16" t="s">
        <v>283</v>
      </c>
      <c r="BM444" s="154" t="s">
        <v>792</v>
      </c>
    </row>
    <row r="445" spans="1:65" s="1" customFormat="1" ht="24.2" customHeight="1">
      <c r="A445" s="31"/>
      <c r="B445" s="142"/>
      <c r="C445" s="143" t="s">
        <v>793</v>
      </c>
      <c r="D445" s="143" t="s">
        <v>125</v>
      </c>
      <c r="E445" s="144" t="s">
        <v>794</v>
      </c>
      <c r="F445" s="145" t="s">
        <v>795</v>
      </c>
      <c r="G445" s="146" t="s">
        <v>222</v>
      </c>
      <c r="H445" s="147">
        <v>13.8</v>
      </c>
      <c r="I445" s="148">
        <v>296.89999999999998</v>
      </c>
      <c r="J445" s="149">
        <f>ROUND(I445*H445,2)</f>
        <v>4097.22</v>
      </c>
      <c r="K445" s="145" t="s">
        <v>129</v>
      </c>
      <c r="L445" s="32"/>
      <c r="M445" s="150" t="s">
        <v>1</v>
      </c>
      <c r="N445" s="151" t="s">
        <v>42</v>
      </c>
      <c r="O445" s="57"/>
      <c r="P445" s="152">
        <f>O445*H445</f>
        <v>0</v>
      </c>
      <c r="Q445" s="152">
        <v>1.5E-3</v>
      </c>
      <c r="R445" s="152">
        <f>Q445*H445</f>
        <v>2.0700000000000003E-2</v>
      </c>
      <c r="S445" s="152">
        <v>0</v>
      </c>
      <c r="T445" s="153">
        <f>S445*H445</f>
        <v>0</v>
      </c>
      <c r="U445" s="31"/>
      <c r="V445" s="31"/>
      <c r="W445" s="31"/>
      <c r="X445" s="31"/>
      <c r="Y445" s="31"/>
      <c r="Z445" s="31"/>
      <c r="AA445" s="31"/>
      <c r="AB445" s="31"/>
      <c r="AC445" s="31"/>
      <c r="AD445" s="31"/>
      <c r="AE445" s="31"/>
      <c r="AR445" s="154" t="s">
        <v>283</v>
      </c>
      <c r="AT445" s="154" t="s">
        <v>125</v>
      </c>
      <c r="AU445" s="154" t="s">
        <v>87</v>
      </c>
      <c r="AY445" s="16" t="s">
        <v>122</v>
      </c>
      <c r="BE445" s="155">
        <f>IF(N445="základní",J445,0)</f>
        <v>4097.22</v>
      </c>
      <c r="BF445" s="155">
        <f>IF(N445="snížená",J445,0)</f>
        <v>0</v>
      </c>
      <c r="BG445" s="155">
        <f>IF(N445="zákl. přenesená",J445,0)</f>
        <v>0</v>
      </c>
      <c r="BH445" s="155">
        <f>IF(N445="sníž. přenesená",J445,0)</f>
        <v>0</v>
      </c>
      <c r="BI445" s="155">
        <f>IF(N445="nulová",J445,0)</f>
        <v>0</v>
      </c>
      <c r="BJ445" s="16" t="s">
        <v>85</v>
      </c>
      <c r="BK445" s="155">
        <f>ROUND(I445*H445,2)</f>
        <v>4097.22</v>
      </c>
      <c r="BL445" s="16" t="s">
        <v>283</v>
      </c>
      <c r="BM445" s="154" t="s">
        <v>796</v>
      </c>
    </row>
    <row r="446" spans="1:65" s="12" customFormat="1">
      <c r="B446" s="165"/>
      <c r="D446" s="156" t="s">
        <v>210</v>
      </c>
      <c r="E446" s="166" t="s">
        <v>1</v>
      </c>
      <c r="F446" s="167" t="s">
        <v>797</v>
      </c>
      <c r="H446" s="168">
        <v>13.8</v>
      </c>
      <c r="I446" s="169"/>
      <c r="L446" s="165"/>
      <c r="M446" s="170"/>
      <c r="N446" s="171"/>
      <c r="O446" s="171"/>
      <c r="P446" s="171"/>
      <c r="Q446" s="171"/>
      <c r="R446" s="171"/>
      <c r="S446" s="171"/>
      <c r="T446" s="172"/>
      <c r="AT446" s="166" t="s">
        <v>210</v>
      </c>
      <c r="AU446" s="166" t="s">
        <v>87</v>
      </c>
      <c r="AV446" s="12" t="s">
        <v>87</v>
      </c>
      <c r="AW446" s="12" t="s">
        <v>32</v>
      </c>
      <c r="AX446" s="12" t="s">
        <v>85</v>
      </c>
      <c r="AY446" s="166" t="s">
        <v>122</v>
      </c>
    </row>
    <row r="447" spans="1:65" s="1" customFormat="1" ht="24.2" customHeight="1">
      <c r="A447" s="31"/>
      <c r="B447" s="142"/>
      <c r="C447" s="143" t="s">
        <v>798</v>
      </c>
      <c r="D447" s="143" t="s">
        <v>125</v>
      </c>
      <c r="E447" s="144" t="s">
        <v>799</v>
      </c>
      <c r="F447" s="145" t="s">
        <v>800</v>
      </c>
      <c r="G447" s="146" t="s">
        <v>222</v>
      </c>
      <c r="H447" s="147">
        <v>13.8</v>
      </c>
      <c r="I447" s="148">
        <v>39.700000000000003</v>
      </c>
      <c r="J447" s="149">
        <f>ROUND(I447*H447,2)</f>
        <v>547.86</v>
      </c>
      <c r="K447" s="145" t="s">
        <v>1</v>
      </c>
      <c r="L447" s="32"/>
      <c r="M447" s="150" t="s">
        <v>1</v>
      </c>
      <c r="N447" s="151" t="s">
        <v>42</v>
      </c>
      <c r="O447" s="57"/>
      <c r="P447" s="152">
        <f>O447*H447</f>
        <v>0</v>
      </c>
      <c r="Q447" s="152">
        <v>2.7999999999999998E-4</v>
      </c>
      <c r="R447" s="152">
        <f>Q447*H447</f>
        <v>3.8639999999999998E-3</v>
      </c>
      <c r="S447" s="152">
        <v>0</v>
      </c>
      <c r="T447" s="153">
        <f>S447*H447</f>
        <v>0</v>
      </c>
      <c r="U447" s="31"/>
      <c r="V447" s="31"/>
      <c r="W447" s="31"/>
      <c r="X447" s="31"/>
      <c r="Y447" s="31"/>
      <c r="Z447" s="31"/>
      <c r="AA447" s="31"/>
      <c r="AB447" s="31"/>
      <c r="AC447" s="31"/>
      <c r="AD447" s="31"/>
      <c r="AE447" s="31"/>
      <c r="AR447" s="154" t="s">
        <v>283</v>
      </c>
      <c r="AT447" s="154" t="s">
        <v>125</v>
      </c>
      <c r="AU447" s="154" t="s">
        <v>87</v>
      </c>
      <c r="AY447" s="16" t="s">
        <v>122</v>
      </c>
      <c r="BE447" s="155">
        <f>IF(N447="základní",J447,0)</f>
        <v>547.86</v>
      </c>
      <c r="BF447" s="155">
        <f>IF(N447="snížená",J447,0)</f>
        <v>0</v>
      </c>
      <c r="BG447" s="155">
        <f>IF(N447="zákl. přenesená",J447,0)</f>
        <v>0</v>
      </c>
      <c r="BH447" s="155">
        <f>IF(N447="sníž. přenesená",J447,0)</f>
        <v>0</v>
      </c>
      <c r="BI447" s="155">
        <f>IF(N447="nulová",J447,0)</f>
        <v>0</v>
      </c>
      <c r="BJ447" s="16" t="s">
        <v>85</v>
      </c>
      <c r="BK447" s="155">
        <f>ROUND(I447*H447,2)</f>
        <v>547.86</v>
      </c>
      <c r="BL447" s="16" t="s">
        <v>283</v>
      </c>
      <c r="BM447" s="154" t="s">
        <v>801</v>
      </c>
    </row>
    <row r="448" spans="1:65" s="1" customFormat="1" ht="24.2" customHeight="1">
      <c r="A448" s="31"/>
      <c r="B448" s="142"/>
      <c r="C448" s="143" t="s">
        <v>802</v>
      </c>
      <c r="D448" s="143" t="s">
        <v>125</v>
      </c>
      <c r="E448" s="144" t="s">
        <v>803</v>
      </c>
      <c r="F448" s="145" t="s">
        <v>804</v>
      </c>
      <c r="G448" s="146" t="s">
        <v>230</v>
      </c>
      <c r="H448" s="147">
        <v>0.309</v>
      </c>
      <c r="I448" s="148">
        <v>540.59</v>
      </c>
      <c r="J448" s="149">
        <f>ROUND(I448*H448,2)</f>
        <v>167.04</v>
      </c>
      <c r="K448" s="145" t="s">
        <v>129</v>
      </c>
      <c r="L448" s="32"/>
      <c r="M448" s="150" t="s">
        <v>1</v>
      </c>
      <c r="N448" s="151" t="s">
        <v>42</v>
      </c>
      <c r="O448" s="57"/>
      <c r="P448" s="152">
        <f>O448*H448</f>
        <v>0</v>
      </c>
      <c r="Q448" s="152">
        <v>0</v>
      </c>
      <c r="R448" s="152">
        <f>Q448*H448</f>
        <v>0</v>
      </c>
      <c r="S448" s="152">
        <v>0</v>
      </c>
      <c r="T448" s="153">
        <f>S448*H448</f>
        <v>0</v>
      </c>
      <c r="U448" s="31"/>
      <c r="V448" s="31"/>
      <c r="W448" s="31"/>
      <c r="X448" s="31"/>
      <c r="Y448" s="31"/>
      <c r="Z448" s="31"/>
      <c r="AA448" s="31"/>
      <c r="AB448" s="31"/>
      <c r="AC448" s="31"/>
      <c r="AD448" s="31"/>
      <c r="AE448" s="31"/>
      <c r="AR448" s="154" t="s">
        <v>283</v>
      </c>
      <c r="AT448" s="154" t="s">
        <v>125</v>
      </c>
      <c r="AU448" s="154" t="s">
        <v>87</v>
      </c>
      <c r="AY448" s="16" t="s">
        <v>122</v>
      </c>
      <c r="BE448" s="155">
        <f>IF(N448="základní",J448,0)</f>
        <v>167.04</v>
      </c>
      <c r="BF448" s="155">
        <f>IF(N448="snížená",J448,0)</f>
        <v>0</v>
      </c>
      <c r="BG448" s="155">
        <f>IF(N448="zákl. přenesená",J448,0)</f>
        <v>0</v>
      </c>
      <c r="BH448" s="155">
        <f>IF(N448="sníž. přenesená",J448,0)</f>
        <v>0</v>
      </c>
      <c r="BI448" s="155">
        <f>IF(N448="nulová",J448,0)</f>
        <v>0</v>
      </c>
      <c r="BJ448" s="16" t="s">
        <v>85</v>
      </c>
      <c r="BK448" s="155">
        <f>ROUND(I448*H448,2)</f>
        <v>167.04</v>
      </c>
      <c r="BL448" s="16" t="s">
        <v>283</v>
      </c>
      <c r="BM448" s="154" t="s">
        <v>805</v>
      </c>
    </row>
    <row r="449" spans="1:65" s="11" customFormat="1" ht="22.9" customHeight="1">
      <c r="B449" s="129"/>
      <c r="D449" s="130" t="s">
        <v>76</v>
      </c>
      <c r="E449" s="140" t="s">
        <v>806</v>
      </c>
      <c r="F449" s="140" t="s">
        <v>807</v>
      </c>
      <c r="I449" s="132"/>
      <c r="J449" s="141">
        <f>BK449</f>
        <v>458628.56</v>
      </c>
      <c r="L449" s="129"/>
      <c r="M449" s="134"/>
      <c r="N449" s="135"/>
      <c r="O449" s="135"/>
      <c r="P449" s="136">
        <f>SUM(P450:P506)</f>
        <v>0</v>
      </c>
      <c r="Q449" s="135"/>
      <c r="R449" s="136">
        <f>SUM(R450:R506)</f>
        <v>2.3618881999999997</v>
      </c>
      <c r="S449" s="135"/>
      <c r="T449" s="137">
        <f>SUM(T450:T506)</f>
        <v>7.8900000000000012E-2</v>
      </c>
      <c r="AR449" s="130" t="s">
        <v>87</v>
      </c>
      <c r="AT449" s="138" t="s">
        <v>76</v>
      </c>
      <c r="AU449" s="138" t="s">
        <v>85</v>
      </c>
      <c r="AY449" s="130" t="s">
        <v>122</v>
      </c>
      <c r="BK449" s="139">
        <f>SUM(BK450:BK506)</f>
        <v>458628.56</v>
      </c>
    </row>
    <row r="450" spans="1:65" s="1" customFormat="1" ht="24.2" customHeight="1">
      <c r="A450" s="31"/>
      <c r="B450" s="142"/>
      <c r="C450" s="143" t="s">
        <v>808</v>
      </c>
      <c r="D450" s="143" t="s">
        <v>125</v>
      </c>
      <c r="E450" s="144" t="s">
        <v>809</v>
      </c>
      <c r="F450" s="145" t="s">
        <v>810</v>
      </c>
      <c r="G450" s="146" t="s">
        <v>222</v>
      </c>
      <c r="H450" s="147">
        <v>23.5</v>
      </c>
      <c r="I450" s="148">
        <v>38.29</v>
      </c>
      <c r="J450" s="149">
        <f>ROUND(I450*H450,2)</f>
        <v>899.82</v>
      </c>
      <c r="K450" s="145" t="s">
        <v>129</v>
      </c>
      <c r="L450" s="32"/>
      <c r="M450" s="150" t="s">
        <v>1</v>
      </c>
      <c r="N450" s="151" t="s">
        <v>42</v>
      </c>
      <c r="O450" s="57"/>
      <c r="P450" s="152">
        <f>O450*H450</f>
        <v>0</v>
      </c>
      <c r="Q450" s="152">
        <v>0</v>
      </c>
      <c r="R450" s="152">
        <f>Q450*H450</f>
        <v>0</v>
      </c>
      <c r="S450" s="152">
        <v>0</v>
      </c>
      <c r="T450" s="153">
        <f>S450*H450</f>
        <v>0</v>
      </c>
      <c r="U450" s="31"/>
      <c r="V450" s="31"/>
      <c r="W450" s="31"/>
      <c r="X450" s="31"/>
      <c r="Y450" s="31"/>
      <c r="Z450" s="31"/>
      <c r="AA450" s="31"/>
      <c r="AB450" s="31"/>
      <c r="AC450" s="31"/>
      <c r="AD450" s="31"/>
      <c r="AE450" s="31"/>
      <c r="AR450" s="154" t="s">
        <v>283</v>
      </c>
      <c r="AT450" s="154" t="s">
        <v>125</v>
      </c>
      <c r="AU450" s="154" t="s">
        <v>87</v>
      </c>
      <c r="AY450" s="16" t="s">
        <v>122</v>
      </c>
      <c r="BE450" s="155">
        <f>IF(N450="základní",J450,0)</f>
        <v>899.82</v>
      </c>
      <c r="BF450" s="155">
        <f>IF(N450="snížená",J450,0)</f>
        <v>0</v>
      </c>
      <c r="BG450" s="155">
        <f>IF(N450="zákl. přenesená",J450,0)</f>
        <v>0</v>
      </c>
      <c r="BH450" s="155">
        <f>IF(N450="sníž. přenesená",J450,0)</f>
        <v>0</v>
      </c>
      <c r="BI450" s="155">
        <f>IF(N450="nulová",J450,0)</f>
        <v>0</v>
      </c>
      <c r="BJ450" s="16" t="s">
        <v>85</v>
      </c>
      <c r="BK450" s="155">
        <f>ROUND(I450*H450,2)</f>
        <v>899.82</v>
      </c>
      <c r="BL450" s="16" t="s">
        <v>283</v>
      </c>
      <c r="BM450" s="154" t="s">
        <v>811</v>
      </c>
    </row>
    <row r="451" spans="1:65" s="12" customFormat="1">
      <c r="B451" s="165"/>
      <c r="D451" s="156" t="s">
        <v>210</v>
      </c>
      <c r="E451" s="166" t="s">
        <v>1</v>
      </c>
      <c r="F451" s="167" t="s">
        <v>812</v>
      </c>
      <c r="H451" s="168">
        <v>23.5</v>
      </c>
      <c r="I451" s="169"/>
      <c r="L451" s="165"/>
      <c r="M451" s="170"/>
      <c r="N451" s="171"/>
      <c r="O451" s="171"/>
      <c r="P451" s="171"/>
      <c r="Q451" s="171"/>
      <c r="R451" s="171"/>
      <c r="S451" s="171"/>
      <c r="T451" s="172"/>
      <c r="AT451" s="166" t="s">
        <v>210</v>
      </c>
      <c r="AU451" s="166" t="s">
        <v>87</v>
      </c>
      <c r="AV451" s="12" t="s">
        <v>87</v>
      </c>
      <c r="AW451" s="12" t="s">
        <v>32</v>
      </c>
      <c r="AX451" s="12" t="s">
        <v>77</v>
      </c>
      <c r="AY451" s="166" t="s">
        <v>122</v>
      </c>
    </row>
    <row r="452" spans="1:65" s="13" customFormat="1">
      <c r="B452" s="173"/>
      <c r="D452" s="156" t="s">
        <v>210</v>
      </c>
      <c r="E452" s="174" t="s">
        <v>1</v>
      </c>
      <c r="F452" s="175" t="s">
        <v>237</v>
      </c>
      <c r="H452" s="176">
        <v>23.5</v>
      </c>
      <c r="I452" s="177"/>
      <c r="L452" s="173"/>
      <c r="M452" s="178"/>
      <c r="N452" s="179"/>
      <c r="O452" s="179"/>
      <c r="P452" s="179"/>
      <c r="Q452" s="179"/>
      <c r="R452" s="179"/>
      <c r="S452" s="179"/>
      <c r="T452" s="180"/>
      <c r="AT452" s="174" t="s">
        <v>210</v>
      </c>
      <c r="AU452" s="174" t="s">
        <v>87</v>
      </c>
      <c r="AV452" s="13" t="s">
        <v>141</v>
      </c>
      <c r="AW452" s="13" t="s">
        <v>32</v>
      </c>
      <c r="AX452" s="13" t="s">
        <v>85</v>
      </c>
      <c r="AY452" s="174" t="s">
        <v>122</v>
      </c>
    </row>
    <row r="453" spans="1:65" s="1" customFormat="1" ht="14.45" customHeight="1">
      <c r="A453" s="31"/>
      <c r="B453" s="142"/>
      <c r="C453" s="143" t="s">
        <v>813</v>
      </c>
      <c r="D453" s="143" t="s">
        <v>125</v>
      </c>
      <c r="E453" s="144" t="s">
        <v>814</v>
      </c>
      <c r="F453" s="145" t="s">
        <v>815</v>
      </c>
      <c r="G453" s="146" t="s">
        <v>222</v>
      </c>
      <c r="H453" s="147">
        <v>23.5</v>
      </c>
      <c r="I453" s="148">
        <v>97.04</v>
      </c>
      <c r="J453" s="149">
        <f>ROUND(I453*H453,2)</f>
        <v>2280.44</v>
      </c>
      <c r="K453" s="145" t="s">
        <v>129</v>
      </c>
      <c r="L453" s="32"/>
      <c r="M453" s="150" t="s">
        <v>1</v>
      </c>
      <c r="N453" s="151" t="s">
        <v>42</v>
      </c>
      <c r="O453" s="57"/>
      <c r="P453" s="152">
        <f>O453*H453</f>
        <v>0</v>
      </c>
      <c r="Q453" s="152">
        <v>0</v>
      </c>
      <c r="R453" s="152">
        <f>Q453*H453</f>
        <v>0</v>
      </c>
      <c r="S453" s="152">
        <v>3.0000000000000001E-3</v>
      </c>
      <c r="T453" s="153">
        <f>S453*H453</f>
        <v>7.0500000000000007E-2</v>
      </c>
      <c r="U453" s="31"/>
      <c r="V453" s="31"/>
      <c r="W453" s="31"/>
      <c r="X453" s="31"/>
      <c r="Y453" s="31"/>
      <c r="Z453" s="31"/>
      <c r="AA453" s="31"/>
      <c r="AB453" s="31"/>
      <c r="AC453" s="31"/>
      <c r="AD453" s="31"/>
      <c r="AE453" s="31"/>
      <c r="AR453" s="154" t="s">
        <v>283</v>
      </c>
      <c r="AT453" s="154" t="s">
        <v>125</v>
      </c>
      <c r="AU453" s="154" t="s">
        <v>87</v>
      </c>
      <c r="AY453" s="16" t="s">
        <v>122</v>
      </c>
      <c r="BE453" s="155">
        <f>IF(N453="základní",J453,0)</f>
        <v>2280.44</v>
      </c>
      <c r="BF453" s="155">
        <f>IF(N453="snížená",J453,0)</f>
        <v>0</v>
      </c>
      <c r="BG453" s="155">
        <f>IF(N453="zákl. přenesená",J453,0)</f>
        <v>0</v>
      </c>
      <c r="BH453" s="155">
        <f>IF(N453="sníž. přenesená",J453,0)</f>
        <v>0</v>
      </c>
      <c r="BI453" s="155">
        <f>IF(N453="nulová",J453,0)</f>
        <v>0</v>
      </c>
      <c r="BJ453" s="16" t="s">
        <v>85</v>
      </c>
      <c r="BK453" s="155">
        <f>ROUND(I453*H453,2)</f>
        <v>2280.44</v>
      </c>
      <c r="BL453" s="16" t="s">
        <v>283</v>
      </c>
      <c r="BM453" s="154" t="s">
        <v>816</v>
      </c>
    </row>
    <row r="454" spans="1:65" s="12" customFormat="1">
      <c r="B454" s="165"/>
      <c r="D454" s="156" t="s">
        <v>210</v>
      </c>
      <c r="E454" s="166" t="s">
        <v>1</v>
      </c>
      <c r="F454" s="167" t="s">
        <v>812</v>
      </c>
      <c r="H454" s="168">
        <v>23.5</v>
      </c>
      <c r="I454" s="169"/>
      <c r="L454" s="165"/>
      <c r="M454" s="170"/>
      <c r="N454" s="171"/>
      <c r="O454" s="171"/>
      <c r="P454" s="171"/>
      <c r="Q454" s="171"/>
      <c r="R454" s="171"/>
      <c r="S454" s="171"/>
      <c r="T454" s="172"/>
      <c r="AT454" s="166" t="s">
        <v>210</v>
      </c>
      <c r="AU454" s="166" t="s">
        <v>87</v>
      </c>
      <c r="AV454" s="12" t="s">
        <v>87</v>
      </c>
      <c r="AW454" s="12" t="s">
        <v>32</v>
      </c>
      <c r="AX454" s="12" t="s">
        <v>77</v>
      </c>
      <c r="AY454" s="166" t="s">
        <v>122</v>
      </c>
    </row>
    <row r="455" spans="1:65" s="13" customFormat="1">
      <c r="B455" s="173"/>
      <c r="D455" s="156" t="s">
        <v>210</v>
      </c>
      <c r="E455" s="174" t="s">
        <v>1</v>
      </c>
      <c r="F455" s="175" t="s">
        <v>237</v>
      </c>
      <c r="H455" s="176">
        <v>23.5</v>
      </c>
      <c r="I455" s="177"/>
      <c r="L455" s="173"/>
      <c r="M455" s="178"/>
      <c r="N455" s="179"/>
      <c r="O455" s="179"/>
      <c r="P455" s="179"/>
      <c r="Q455" s="179"/>
      <c r="R455" s="179"/>
      <c r="S455" s="179"/>
      <c r="T455" s="180"/>
      <c r="AT455" s="174" t="s">
        <v>210</v>
      </c>
      <c r="AU455" s="174" t="s">
        <v>87</v>
      </c>
      <c r="AV455" s="13" t="s">
        <v>141</v>
      </c>
      <c r="AW455" s="13" t="s">
        <v>32</v>
      </c>
      <c r="AX455" s="13" t="s">
        <v>85</v>
      </c>
      <c r="AY455" s="174" t="s">
        <v>122</v>
      </c>
    </row>
    <row r="456" spans="1:65" s="1" customFormat="1" ht="14.45" customHeight="1">
      <c r="A456" s="31"/>
      <c r="B456" s="142"/>
      <c r="C456" s="143" t="s">
        <v>817</v>
      </c>
      <c r="D456" s="143" t="s">
        <v>125</v>
      </c>
      <c r="E456" s="144" t="s">
        <v>818</v>
      </c>
      <c r="F456" s="145" t="s">
        <v>819</v>
      </c>
      <c r="G456" s="146" t="s">
        <v>222</v>
      </c>
      <c r="H456" s="147">
        <v>23.5</v>
      </c>
      <c r="I456" s="148">
        <v>159.82</v>
      </c>
      <c r="J456" s="149">
        <f>ROUND(I456*H456,2)</f>
        <v>3755.77</v>
      </c>
      <c r="K456" s="145" t="s">
        <v>129</v>
      </c>
      <c r="L456" s="32"/>
      <c r="M456" s="150" t="s">
        <v>1</v>
      </c>
      <c r="N456" s="151" t="s">
        <v>42</v>
      </c>
      <c r="O456" s="57"/>
      <c r="P456" s="152">
        <f>O456*H456</f>
        <v>0</v>
      </c>
      <c r="Q456" s="152">
        <v>0</v>
      </c>
      <c r="R456" s="152">
        <f>Q456*H456</f>
        <v>0</v>
      </c>
      <c r="S456" s="152">
        <v>0</v>
      </c>
      <c r="T456" s="153">
        <f>S456*H456</f>
        <v>0</v>
      </c>
      <c r="U456" s="31"/>
      <c r="V456" s="31"/>
      <c r="W456" s="31"/>
      <c r="X456" s="31"/>
      <c r="Y456" s="31"/>
      <c r="Z456" s="31"/>
      <c r="AA456" s="31"/>
      <c r="AB456" s="31"/>
      <c r="AC456" s="31"/>
      <c r="AD456" s="31"/>
      <c r="AE456" s="31"/>
      <c r="AR456" s="154" t="s">
        <v>283</v>
      </c>
      <c r="AT456" s="154" t="s">
        <v>125</v>
      </c>
      <c r="AU456" s="154" t="s">
        <v>87</v>
      </c>
      <c r="AY456" s="16" t="s">
        <v>122</v>
      </c>
      <c r="BE456" s="155">
        <f>IF(N456="základní",J456,0)</f>
        <v>3755.77</v>
      </c>
      <c r="BF456" s="155">
        <f>IF(N456="snížená",J456,0)</f>
        <v>0</v>
      </c>
      <c r="BG456" s="155">
        <f>IF(N456="zákl. přenesená",J456,0)</f>
        <v>0</v>
      </c>
      <c r="BH456" s="155">
        <f>IF(N456="sníž. přenesená",J456,0)</f>
        <v>0</v>
      </c>
      <c r="BI456" s="155">
        <f>IF(N456="nulová",J456,0)</f>
        <v>0</v>
      </c>
      <c r="BJ456" s="16" t="s">
        <v>85</v>
      </c>
      <c r="BK456" s="155">
        <f>ROUND(I456*H456,2)</f>
        <v>3755.77</v>
      </c>
      <c r="BL456" s="16" t="s">
        <v>283</v>
      </c>
      <c r="BM456" s="154" t="s">
        <v>820</v>
      </c>
    </row>
    <row r="457" spans="1:65" s="12" customFormat="1">
      <c r="B457" s="165"/>
      <c r="D457" s="156" t="s">
        <v>210</v>
      </c>
      <c r="E457" s="166" t="s">
        <v>1</v>
      </c>
      <c r="F457" s="167" t="s">
        <v>812</v>
      </c>
      <c r="H457" s="168">
        <v>23.5</v>
      </c>
      <c r="I457" s="169"/>
      <c r="L457" s="165"/>
      <c r="M457" s="170"/>
      <c r="N457" s="171"/>
      <c r="O457" s="171"/>
      <c r="P457" s="171"/>
      <c r="Q457" s="171"/>
      <c r="R457" s="171"/>
      <c r="S457" s="171"/>
      <c r="T457" s="172"/>
      <c r="AT457" s="166" t="s">
        <v>210</v>
      </c>
      <c r="AU457" s="166" t="s">
        <v>87</v>
      </c>
      <c r="AV457" s="12" t="s">
        <v>87</v>
      </c>
      <c r="AW457" s="12" t="s">
        <v>32</v>
      </c>
      <c r="AX457" s="12" t="s">
        <v>77</v>
      </c>
      <c r="AY457" s="166" t="s">
        <v>122</v>
      </c>
    </row>
    <row r="458" spans="1:65" s="13" customFormat="1">
      <c r="B458" s="173"/>
      <c r="D458" s="156" t="s">
        <v>210</v>
      </c>
      <c r="E458" s="174" t="s">
        <v>1</v>
      </c>
      <c r="F458" s="175" t="s">
        <v>237</v>
      </c>
      <c r="H458" s="176">
        <v>23.5</v>
      </c>
      <c r="I458" s="177"/>
      <c r="L458" s="173"/>
      <c r="M458" s="178"/>
      <c r="N458" s="179"/>
      <c r="O458" s="179"/>
      <c r="P458" s="179"/>
      <c r="Q458" s="179"/>
      <c r="R458" s="179"/>
      <c r="S458" s="179"/>
      <c r="T458" s="180"/>
      <c r="AT458" s="174" t="s">
        <v>210</v>
      </c>
      <c r="AU458" s="174" t="s">
        <v>87</v>
      </c>
      <c r="AV458" s="13" t="s">
        <v>141</v>
      </c>
      <c r="AW458" s="13" t="s">
        <v>32</v>
      </c>
      <c r="AX458" s="13" t="s">
        <v>85</v>
      </c>
      <c r="AY458" s="174" t="s">
        <v>122</v>
      </c>
    </row>
    <row r="459" spans="1:65" s="1" customFormat="1" ht="14.45" customHeight="1">
      <c r="A459" s="31"/>
      <c r="B459" s="142"/>
      <c r="C459" s="143" t="s">
        <v>821</v>
      </c>
      <c r="D459" s="143" t="s">
        <v>125</v>
      </c>
      <c r="E459" s="144" t="s">
        <v>822</v>
      </c>
      <c r="F459" s="145" t="s">
        <v>823</v>
      </c>
      <c r="G459" s="146" t="s">
        <v>254</v>
      </c>
      <c r="H459" s="147">
        <v>28</v>
      </c>
      <c r="I459" s="148">
        <v>13.32</v>
      </c>
      <c r="J459" s="149">
        <f>ROUND(I459*H459,2)</f>
        <v>372.96</v>
      </c>
      <c r="K459" s="145" t="s">
        <v>129</v>
      </c>
      <c r="L459" s="32"/>
      <c r="M459" s="150" t="s">
        <v>1</v>
      </c>
      <c r="N459" s="151" t="s">
        <v>42</v>
      </c>
      <c r="O459" s="57"/>
      <c r="P459" s="152">
        <f>O459*H459</f>
        <v>0</v>
      </c>
      <c r="Q459" s="152">
        <v>0</v>
      </c>
      <c r="R459" s="152">
        <f>Q459*H459</f>
        <v>0</v>
      </c>
      <c r="S459" s="152">
        <v>2.9999999999999997E-4</v>
      </c>
      <c r="T459" s="153">
        <f>S459*H459</f>
        <v>8.3999999999999995E-3</v>
      </c>
      <c r="U459" s="31"/>
      <c r="V459" s="31"/>
      <c r="W459" s="31"/>
      <c r="X459" s="31"/>
      <c r="Y459" s="31"/>
      <c r="Z459" s="31"/>
      <c r="AA459" s="31"/>
      <c r="AB459" s="31"/>
      <c r="AC459" s="31"/>
      <c r="AD459" s="31"/>
      <c r="AE459" s="31"/>
      <c r="AR459" s="154" t="s">
        <v>283</v>
      </c>
      <c r="AT459" s="154" t="s">
        <v>125</v>
      </c>
      <c r="AU459" s="154" t="s">
        <v>87</v>
      </c>
      <c r="AY459" s="16" t="s">
        <v>122</v>
      </c>
      <c r="BE459" s="155">
        <f>IF(N459="základní",J459,0)</f>
        <v>372.96</v>
      </c>
      <c r="BF459" s="155">
        <f>IF(N459="snížená",J459,0)</f>
        <v>0</v>
      </c>
      <c r="BG459" s="155">
        <f>IF(N459="zákl. přenesená",J459,0)</f>
        <v>0</v>
      </c>
      <c r="BH459" s="155">
        <f>IF(N459="sníž. přenesená",J459,0)</f>
        <v>0</v>
      </c>
      <c r="BI459" s="155">
        <f>IF(N459="nulová",J459,0)</f>
        <v>0</v>
      </c>
      <c r="BJ459" s="16" t="s">
        <v>85</v>
      </c>
      <c r="BK459" s="155">
        <f>ROUND(I459*H459,2)</f>
        <v>372.96</v>
      </c>
      <c r="BL459" s="16" t="s">
        <v>283</v>
      </c>
      <c r="BM459" s="154" t="s">
        <v>824</v>
      </c>
    </row>
    <row r="460" spans="1:65" s="1" customFormat="1" ht="14.45" customHeight="1">
      <c r="A460" s="31"/>
      <c r="B460" s="142"/>
      <c r="C460" s="143" t="s">
        <v>825</v>
      </c>
      <c r="D460" s="143" t="s">
        <v>125</v>
      </c>
      <c r="E460" s="144" t="s">
        <v>826</v>
      </c>
      <c r="F460" s="145" t="s">
        <v>827</v>
      </c>
      <c r="G460" s="146" t="s">
        <v>222</v>
      </c>
      <c r="H460" s="147">
        <v>337.7</v>
      </c>
      <c r="I460" s="148">
        <v>9.56</v>
      </c>
      <c r="J460" s="149">
        <f>ROUND(I460*H460,2)</f>
        <v>3228.41</v>
      </c>
      <c r="K460" s="145" t="s">
        <v>129</v>
      </c>
      <c r="L460" s="32"/>
      <c r="M460" s="150" t="s">
        <v>1</v>
      </c>
      <c r="N460" s="151" t="s">
        <v>42</v>
      </c>
      <c r="O460" s="57"/>
      <c r="P460" s="152">
        <f>O460*H460</f>
        <v>0</v>
      </c>
      <c r="Q460" s="152">
        <v>0</v>
      </c>
      <c r="R460" s="152">
        <f>Q460*H460</f>
        <v>0</v>
      </c>
      <c r="S460" s="152">
        <v>0</v>
      </c>
      <c r="T460" s="153">
        <f>S460*H460</f>
        <v>0</v>
      </c>
      <c r="U460" s="31"/>
      <c r="V460" s="31"/>
      <c r="W460" s="31"/>
      <c r="X460" s="31"/>
      <c r="Y460" s="31"/>
      <c r="Z460" s="31"/>
      <c r="AA460" s="31"/>
      <c r="AB460" s="31"/>
      <c r="AC460" s="31"/>
      <c r="AD460" s="31"/>
      <c r="AE460" s="31"/>
      <c r="AR460" s="154" t="s">
        <v>283</v>
      </c>
      <c r="AT460" s="154" t="s">
        <v>125</v>
      </c>
      <c r="AU460" s="154" t="s">
        <v>87</v>
      </c>
      <c r="AY460" s="16" t="s">
        <v>122</v>
      </c>
      <c r="BE460" s="155">
        <f>IF(N460="základní",J460,0)</f>
        <v>3228.41</v>
      </c>
      <c r="BF460" s="155">
        <f>IF(N460="snížená",J460,0)</f>
        <v>0</v>
      </c>
      <c r="BG460" s="155">
        <f>IF(N460="zákl. přenesená",J460,0)</f>
        <v>0</v>
      </c>
      <c r="BH460" s="155">
        <f>IF(N460="sníž. přenesená",J460,0)</f>
        <v>0</v>
      </c>
      <c r="BI460" s="155">
        <f>IF(N460="nulová",J460,0)</f>
        <v>0</v>
      </c>
      <c r="BJ460" s="16" t="s">
        <v>85</v>
      </c>
      <c r="BK460" s="155">
        <f>ROUND(I460*H460,2)</f>
        <v>3228.41</v>
      </c>
      <c r="BL460" s="16" t="s">
        <v>283</v>
      </c>
      <c r="BM460" s="154" t="s">
        <v>828</v>
      </c>
    </row>
    <row r="461" spans="1:65" s="12" customFormat="1">
      <c r="B461" s="165"/>
      <c r="D461" s="156" t="s">
        <v>210</v>
      </c>
      <c r="E461" s="166" t="s">
        <v>1</v>
      </c>
      <c r="F461" s="167" t="s">
        <v>292</v>
      </c>
      <c r="H461" s="168">
        <v>262.60000000000002</v>
      </c>
      <c r="I461" s="169"/>
      <c r="L461" s="165"/>
      <c r="M461" s="170"/>
      <c r="N461" s="171"/>
      <c r="O461" s="171"/>
      <c r="P461" s="171"/>
      <c r="Q461" s="171"/>
      <c r="R461" s="171"/>
      <c r="S461" s="171"/>
      <c r="T461" s="172"/>
      <c r="AT461" s="166" t="s">
        <v>210</v>
      </c>
      <c r="AU461" s="166" t="s">
        <v>87</v>
      </c>
      <c r="AV461" s="12" t="s">
        <v>87</v>
      </c>
      <c r="AW461" s="12" t="s">
        <v>32</v>
      </c>
      <c r="AX461" s="12" t="s">
        <v>77</v>
      </c>
      <c r="AY461" s="166" t="s">
        <v>122</v>
      </c>
    </row>
    <row r="462" spans="1:65" s="12" customFormat="1">
      <c r="B462" s="165"/>
      <c r="D462" s="156" t="s">
        <v>210</v>
      </c>
      <c r="E462" s="166" t="s">
        <v>1</v>
      </c>
      <c r="F462" s="167" t="s">
        <v>297</v>
      </c>
      <c r="H462" s="168">
        <v>27.2</v>
      </c>
      <c r="I462" s="169"/>
      <c r="L462" s="165"/>
      <c r="M462" s="170"/>
      <c r="N462" s="171"/>
      <c r="O462" s="171"/>
      <c r="P462" s="171"/>
      <c r="Q462" s="171"/>
      <c r="R462" s="171"/>
      <c r="S462" s="171"/>
      <c r="T462" s="172"/>
      <c r="AT462" s="166" t="s">
        <v>210</v>
      </c>
      <c r="AU462" s="166" t="s">
        <v>87</v>
      </c>
      <c r="AV462" s="12" t="s">
        <v>87</v>
      </c>
      <c r="AW462" s="12" t="s">
        <v>32</v>
      </c>
      <c r="AX462" s="12" t="s">
        <v>77</v>
      </c>
      <c r="AY462" s="166" t="s">
        <v>122</v>
      </c>
    </row>
    <row r="463" spans="1:65" s="12" customFormat="1">
      <c r="B463" s="165"/>
      <c r="D463" s="156" t="s">
        <v>210</v>
      </c>
      <c r="E463" s="166" t="s">
        <v>1</v>
      </c>
      <c r="F463" s="167" t="s">
        <v>829</v>
      </c>
      <c r="H463" s="168">
        <v>23.5</v>
      </c>
      <c r="I463" s="169"/>
      <c r="L463" s="165"/>
      <c r="M463" s="170"/>
      <c r="N463" s="171"/>
      <c r="O463" s="171"/>
      <c r="P463" s="171"/>
      <c r="Q463" s="171"/>
      <c r="R463" s="171"/>
      <c r="S463" s="171"/>
      <c r="T463" s="172"/>
      <c r="AT463" s="166" t="s">
        <v>210</v>
      </c>
      <c r="AU463" s="166" t="s">
        <v>87</v>
      </c>
      <c r="AV463" s="12" t="s">
        <v>87</v>
      </c>
      <c r="AW463" s="12" t="s">
        <v>32</v>
      </c>
      <c r="AX463" s="12" t="s">
        <v>77</v>
      </c>
      <c r="AY463" s="166" t="s">
        <v>122</v>
      </c>
    </row>
    <row r="464" spans="1:65" s="12" customFormat="1">
      <c r="B464" s="165"/>
      <c r="D464" s="156" t="s">
        <v>210</v>
      </c>
      <c r="E464" s="166" t="s">
        <v>1</v>
      </c>
      <c r="F464" s="167" t="s">
        <v>830</v>
      </c>
      <c r="H464" s="168">
        <v>24.4</v>
      </c>
      <c r="I464" s="169"/>
      <c r="L464" s="165"/>
      <c r="M464" s="170"/>
      <c r="N464" s="171"/>
      <c r="O464" s="171"/>
      <c r="P464" s="171"/>
      <c r="Q464" s="171"/>
      <c r="R464" s="171"/>
      <c r="S464" s="171"/>
      <c r="T464" s="172"/>
      <c r="AT464" s="166" t="s">
        <v>210</v>
      </c>
      <c r="AU464" s="166" t="s">
        <v>87</v>
      </c>
      <c r="AV464" s="12" t="s">
        <v>87</v>
      </c>
      <c r="AW464" s="12" t="s">
        <v>32</v>
      </c>
      <c r="AX464" s="12" t="s">
        <v>77</v>
      </c>
      <c r="AY464" s="166" t="s">
        <v>122</v>
      </c>
    </row>
    <row r="465" spans="1:65" s="13" customFormat="1">
      <c r="B465" s="173"/>
      <c r="D465" s="156" t="s">
        <v>210</v>
      </c>
      <c r="E465" s="174" t="s">
        <v>1</v>
      </c>
      <c r="F465" s="175" t="s">
        <v>237</v>
      </c>
      <c r="H465" s="176">
        <v>337.7</v>
      </c>
      <c r="I465" s="177"/>
      <c r="L465" s="173"/>
      <c r="M465" s="178"/>
      <c r="N465" s="179"/>
      <c r="O465" s="179"/>
      <c r="P465" s="179"/>
      <c r="Q465" s="179"/>
      <c r="R465" s="179"/>
      <c r="S465" s="179"/>
      <c r="T465" s="180"/>
      <c r="AT465" s="174" t="s">
        <v>210</v>
      </c>
      <c r="AU465" s="174" t="s">
        <v>87</v>
      </c>
      <c r="AV465" s="13" t="s">
        <v>141</v>
      </c>
      <c r="AW465" s="13" t="s">
        <v>32</v>
      </c>
      <c r="AX465" s="13" t="s">
        <v>85</v>
      </c>
      <c r="AY465" s="174" t="s">
        <v>122</v>
      </c>
    </row>
    <row r="466" spans="1:65" s="1" customFormat="1" ht="24.2" customHeight="1">
      <c r="A466" s="31"/>
      <c r="B466" s="142"/>
      <c r="C466" s="143" t="s">
        <v>831</v>
      </c>
      <c r="D466" s="143" t="s">
        <v>125</v>
      </c>
      <c r="E466" s="144" t="s">
        <v>832</v>
      </c>
      <c r="F466" s="145" t="s">
        <v>833</v>
      </c>
      <c r="G466" s="146" t="s">
        <v>222</v>
      </c>
      <c r="H466" s="147">
        <v>337.7</v>
      </c>
      <c r="I466" s="148">
        <v>25.61</v>
      </c>
      <c r="J466" s="149">
        <f>ROUND(I466*H466,2)</f>
        <v>8648.5</v>
      </c>
      <c r="K466" s="145" t="s">
        <v>129</v>
      </c>
      <c r="L466" s="32"/>
      <c r="M466" s="150" t="s">
        <v>1</v>
      </c>
      <c r="N466" s="151" t="s">
        <v>42</v>
      </c>
      <c r="O466" s="57"/>
      <c r="P466" s="152">
        <f>O466*H466</f>
        <v>0</v>
      </c>
      <c r="Q466" s="152">
        <v>3.0000000000000001E-5</v>
      </c>
      <c r="R466" s="152">
        <f>Q466*H466</f>
        <v>1.0130999999999999E-2</v>
      </c>
      <c r="S466" s="152">
        <v>0</v>
      </c>
      <c r="T466" s="153">
        <f>S466*H466</f>
        <v>0</v>
      </c>
      <c r="U466" s="31"/>
      <c r="V466" s="31"/>
      <c r="W466" s="31"/>
      <c r="X466" s="31"/>
      <c r="Y466" s="31"/>
      <c r="Z466" s="31"/>
      <c r="AA466" s="31"/>
      <c r="AB466" s="31"/>
      <c r="AC466" s="31"/>
      <c r="AD466" s="31"/>
      <c r="AE466" s="31"/>
      <c r="AR466" s="154" t="s">
        <v>283</v>
      </c>
      <c r="AT466" s="154" t="s">
        <v>125</v>
      </c>
      <c r="AU466" s="154" t="s">
        <v>87</v>
      </c>
      <c r="AY466" s="16" t="s">
        <v>122</v>
      </c>
      <c r="BE466" s="155">
        <f>IF(N466="základní",J466,0)</f>
        <v>8648.5</v>
      </c>
      <c r="BF466" s="155">
        <f>IF(N466="snížená",J466,0)</f>
        <v>0</v>
      </c>
      <c r="BG466" s="155">
        <f>IF(N466="zákl. přenesená",J466,0)</f>
        <v>0</v>
      </c>
      <c r="BH466" s="155">
        <f>IF(N466="sníž. přenesená",J466,0)</f>
        <v>0</v>
      </c>
      <c r="BI466" s="155">
        <f>IF(N466="nulová",J466,0)</f>
        <v>0</v>
      </c>
      <c r="BJ466" s="16" t="s">
        <v>85</v>
      </c>
      <c r="BK466" s="155">
        <f>ROUND(I466*H466,2)</f>
        <v>8648.5</v>
      </c>
      <c r="BL466" s="16" t="s">
        <v>283</v>
      </c>
      <c r="BM466" s="154" t="s">
        <v>834</v>
      </c>
    </row>
    <row r="467" spans="1:65" s="12" customFormat="1">
      <c r="B467" s="165"/>
      <c r="D467" s="156" t="s">
        <v>210</v>
      </c>
      <c r="E467" s="166" t="s">
        <v>1</v>
      </c>
      <c r="F467" s="167" t="s">
        <v>292</v>
      </c>
      <c r="H467" s="168">
        <v>262.60000000000002</v>
      </c>
      <c r="I467" s="169"/>
      <c r="L467" s="165"/>
      <c r="M467" s="170"/>
      <c r="N467" s="171"/>
      <c r="O467" s="171"/>
      <c r="P467" s="171"/>
      <c r="Q467" s="171"/>
      <c r="R467" s="171"/>
      <c r="S467" s="171"/>
      <c r="T467" s="172"/>
      <c r="AT467" s="166" t="s">
        <v>210</v>
      </c>
      <c r="AU467" s="166" t="s">
        <v>87</v>
      </c>
      <c r="AV467" s="12" t="s">
        <v>87</v>
      </c>
      <c r="AW467" s="12" t="s">
        <v>32</v>
      </c>
      <c r="AX467" s="12" t="s">
        <v>77</v>
      </c>
      <c r="AY467" s="166" t="s">
        <v>122</v>
      </c>
    </row>
    <row r="468" spans="1:65" s="12" customFormat="1">
      <c r="B468" s="165"/>
      <c r="D468" s="156" t="s">
        <v>210</v>
      </c>
      <c r="E468" s="166" t="s">
        <v>1</v>
      </c>
      <c r="F468" s="167" t="s">
        <v>297</v>
      </c>
      <c r="H468" s="168">
        <v>27.2</v>
      </c>
      <c r="I468" s="169"/>
      <c r="L468" s="165"/>
      <c r="M468" s="170"/>
      <c r="N468" s="171"/>
      <c r="O468" s="171"/>
      <c r="P468" s="171"/>
      <c r="Q468" s="171"/>
      <c r="R468" s="171"/>
      <c r="S468" s="171"/>
      <c r="T468" s="172"/>
      <c r="AT468" s="166" t="s">
        <v>210</v>
      </c>
      <c r="AU468" s="166" t="s">
        <v>87</v>
      </c>
      <c r="AV468" s="12" t="s">
        <v>87</v>
      </c>
      <c r="AW468" s="12" t="s">
        <v>32</v>
      </c>
      <c r="AX468" s="12" t="s">
        <v>77</v>
      </c>
      <c r="AY468" s="166" t="s">
        <v>122</v>
      </c>
    </row>
    <row r="469" spans="1:65" s="12" customFormat="1">
      <c r="B469" s="165"/>
      <c r="D469" s="156" t="s">
        <v>210</v>
      </c>
      <c r="E469" s="166" t="s">
        <v>1</v>
      </c>
      <c r="F469" s="167" t="s">
        <v>829</v>
      </c>
      <c r="H469" s="168">
        <v>23.5</v>
      </c>
      <c r="I469" s="169"/>
      <c r="L469" s="165"/>
      <c r="M469" s="170"/>
      <c r="N469" s="171"/>
      <c r="O469" s="171"/>
      <c r="P469" s="171"/>
      <c r="Q469" s="171"/>
      <c r="R469" s="171"/>
      <c r="S469" s="171"/>
      <c r="T469" s="172"/>
      <c r="AT469" s="166" t="s">
        <v>210</v>
      </c>
      <c r="AU469" s="166" t="s">
        <v>87</v>
      </c>
      <c r="AV469" s="12" t="s">
        <v>87</v>
      </c>
      <c r="AW469" s="12" t="s">
        <v>32</v>
      </c>
      <c r="AX469" s="12" t="s">
        <v>77</v>
      </c>
      <c r="AY469" s="166" t="s">
        <v>122</v>
      </c>
    </row>
    <row r="470" spans="1:65" s="12" customFormat="1">
      <c r="B470" s="165"/>
      <c r="D470" s="156" t="s">
        <v>210</v>
      </c>
      <c r="E470" s="166" t="s">
        <v>1</v>
      </c>
      <c r="F470" s="167" t="s">
        <v>830</v>
      </c>
      <c r="H470" s="168">
        <v>24.4</v>
      </c>
      <c r="I470" s="169"/>
      <c r="L470" s="165"/>
      <c r="M470" s="170"/>
      <c r="N470" s="171"/>
      <c r="O470" s="171"/>
      <c r="P470" s="171"/>
      <c r="Q470" s="171"/>
      <c r="R470" s="171"/>
      <c r="S470" s="171"/>
      <c r="T470" s="172"/>
      <c r="AT470" s="166" t="s">
        <v>210</v>
      </c>
      <c r="AU470" s="166" t="s">
        <v>87</v>
      </c>
      <c r="AV470" s="12" t="s">
        <v>87</v>
      </c>
      <c r="AW470" s="12" t="s">
        <v>32</v>
      </c>
      <c r="AX470" s="12" t="s">
        <v>77</v>
      </c>
      <c r="AY470" s="166" t="s">
        <v>122</v>
      </c>
    </row>
    <row r="471" spans="1:65" s="13" customFormat="1">
      <c r="B471" s="173"/>
      <c r="D471" s="156" t="s">
        <v>210</v>
      </c>
      <c r="E471" s="174" t="s">
        <v>1</v>
      </c>
      <c r="F471" s="175" t="s">
        <v>237</v>
      </c>
      <c r="H471" s="176">
        <v>337.7</v>
      </c>
      <c r="I471" s="177"/>
      <c r="L471" s="173"/>
      <c r="M471" s="178"/>
      <c r="N471" s="179"/>
      <c r="O471" s="179"/>
      <c r="P471" s="179"/>
      <c r="Q471" s="179"/>
      <c r="R471" s="179"/>
      <c r="S471" s="179"/>
      <c r="T471" s="180"/>
      <c r="AT471" s="174" t="s">
        <v>210</v>
      </c>
      <c r="AU471" s="174" t="s">
        <v>87</v>
      </c>
      <c r="AV471" s="13" t="s">
        <v>141</v>
      </c>
      <c r="AW471" s="13" t="s">
        <v>32</v>
      </c>
      <c r="AX471" s="13" t="s">
        <v>85</v>
      </c>
      <c r="AY471" s="174" t="s">
        <v>122</v>
      </c>
    </row>
    <row r="472" spans="1:65" s="1" customFormat="1" ht="24.2" customHeight="1">
      <c r="A472" s="31"/>
      <c r="B472" s="142"/>
      <c r="C472" s="143" t="s">
        <v>835</v>
      </c>
      <c r="D472" s="143" t="s">
        <v>125</v>
      </c>
      <c r="E472" s="144" t="s">
        <v>836</v>
      </c>
      <c r="F472" s="145" t="s">
        <v>837</v>
      </c>
      <c r="G472" s="146" t="s">
        <v>222</v>
      </c>
      <c r="H472" s="147">
        <v>337.7</v>
      </c>
      <c r="I472" s="148">
        <v>222.54</v>
      </c>
      <c r="J472" s="149">
        <f>ROUND(I472*H472,2)</f>
        <v>75151.759999999995</v>
      </c>
      <c r="K472" s="145" t="s">
        <v>129</v>
      </c>
      <c r="L472" s="32"/>
      <c r="M472" s="150" t="s">
        <v>1</v>
      </c>
      <c r="N472" s="151" t="s">
        <v>42</v>
      </c>
      <c r="O472" s="57"/>
      <c r="P472" s="152">
        <f>O472*H472</f>
        <v>0</v>
      </c>
      <c r="Q472" s="152">
        <v>4.4999999999999997E-3</v>
      </c>
      <c r="R472" s="152">
        <f>Q472*H472</f>
        <v>1.5196499999999997</v>
      </c>
      <c r="S472" s="152">
        <v>0</v>
      </c>
      <c r="T472" s="153">
        <f>S472*H472</f>
        <v>0</v>
      </c>
      <c r="U472" s="31"/>
      <c r="V472" s="31"/>
      <c r="W472" s="31"/>
      <c r="X472" s="31"/>
      <c r="Y472" s="31"/>
      <c r="Z472" s="31"/>
      <c r="AA472" s="31"/>
      <c r="AB472" s="31"/>
      <c r="AC472" s="31"/>
      <c r="AD472" s="31"/>
      <c r="AE472" s="31"/>
      <c r="AR472" s="154" t="s">
        <v>283</v>
      </c>
      <c r="AT472" s="154" t="s">
        <v>125</v>
      </c>
      <c r="AU472" s="154" t="s">
        <v>87</v>
      </c>
      <c r="AY472" s="16" t="s">
        <v>122</v>
      </c>
      <c r="BE472" s="155">
        <f>IF(N472="základní",J472,0)</f>
        <v>75151.759999999995</v>
      </c>
      <c r="BF472" s="155">
        <f>IF(N472="snížená",J472,0)</f>
        <v>0</v>
      </c>
      <c r="BG472" s="155">
        <f>IF(N472="zákl. přenesená",J472,0)</f>
        <v>0</v>
      </c>
      <c r="BH472" s="155">
        <f>IF(N472="sníž. přenesená",J472,0)</f>
        <v>0</v>
      </c>
      <c r="BI472" s="155">
        <f>IF(N472="nulová",J472,0)</f>
        <v>0</v>
      </c>
      <c r="BJ472" s="16" t="s">
        <v>85</v>
      </c>
      <c r="BK472" s="155">
        <f>ROUND(I472*H472,2)</f>
        <v>75151.759999999995</v>
      </c>
      <c r="BL472" s="16" t="s">
        <v>283</v>
      </c>
      <c r="BM472" s="154" t="s">
        <v>838</v>
      </c>
    </row>
    <row r="473" spans="1:65" s="1" customFormat="1" ht="14.45" customHeight="1">
      <c r="A473" s="31"/>
      <c r="B473" s="142"/>
      <c r="C473" s="143" t="s">
        <v>839</v>
      </c>
      <c r="D473" s="143" t="s">
        <v>125</v>
      </c>
      <c r="E473" s="144" t="s">
        <v>840</v>
      </c>
      <c r="F473" s="145" t="s">
        <v>841</v>
      </c>
      <c r="G473" s="146" t="s">
        <v>222</v>
      </c>
      <c r="H473" s="147">
        <v>337.7</v>
      </c>
      <c r="I473" s="148">
        <v>113.24</v>
      </c>
      <c r="J473" s="149">
        <f>ROUND(I473*H473,2)</f>
        <v>38241.15</v>
      </c>
      <c r="K473" s="145" t="s">
        <v>129</v>
      </c>
      <c r="L473" s="32"/>
      <c r="M473" s="150" t="s">
        <v>1</v>
      </c>
      <c r="N473" s="151" t="s">
        <v>42</v>
      </c>
      <c r="O473" s="57"/>
      <c r="P473" s="152">
        <f>O473*H473</f>
        <v>0</v>
      </c>
      <c r="Q473" s="152">
        <v>2.9999999999999997E-4</v>
      </c>
      <c r="R473" s="152">
        <f>Q473*H473</f>
        <v>0.10130999999999998</v>
      </c>
      <c r="S473" s="152">
        <v>0</v>
      </c>
      <c r="T473" s="153">
        <f>S473*H473</f>
        <v>0</v>
      </c>
      <c r="U473" s="31"/>
      <c r="V473" s="31"/>
      <c r="W473" s="31"/>
      <c r="X473" s="31"/>
      <c r="Y473" s="31"/>
      <c r="Z473" s="31"/>
      <c r="AA473" s="31"/>
      <c r="AB473" s="31"/>
      <c r="AC473" s="31"/>
      <c r="AD473" s="31"/>
      <c r="AE473" s="31"/>
      <c r="AR473" s="154" t="s">
        <v>283</v>
      </c>
      <c r="AT473" s="154" t="s">
        <v>125</v>
      </c>
      <c r="AU473" s="154" t="s">
        <v>87</v>
      </c>
      <c r="AY473" s="16" t="s">
        <v>122</v>
      </c>
      <c r="BE473" s="155">
        <f>IF(N473="základní",J473,0)</f>
        <v>38241.15</v>
      </c>
      <c r="BF473" s="155">
        <f>IF(N473="snížená",J473,0)</f>
        <v>0</v>
      </c>
      <c r="BG473" s="155">
        <f>IF(N473="zákl. přenesená",J473,0)</f>
        <v>0</v>
      </c>
      <c r="BH473" s="155">
        <f>IF(N473="sníž. přenesená",J473,0)</f>
        <v>0</v>
      </c>
      <c r="BI473" s="155">
        <f>IF(N473="nulová",J473,0)</f>
        <v>0</v>
      </c>
      <c r="BJ473" s="16" t="s">
        <v>85</v>
      </c>
      <c r="BK473" s="155">
        <f>ROUND(I473*H473,2)</f>
        <v>38241.15</v>
      </c>
      <c r="BL473" s="16" t="s">
        <v>283</v>
      </c>
      <c r="BM473" s="154" t="s">
        <v>842</v>
      </c>
    </row>
    <row r="474" spans="1:65" s="12" customFormat="1">
      <c r="B474" s="165"/>
      <c r="D474" s="156" t="s">
        <v>210</v>
      </c>
      <c r="E474" s="166" t="s">
        <v>1</v>
      </c>
      <c r="F474" s="167" t="s">
        <v>292</v>
      </c>
      <c r="H474" s="168">
        <v>262.60000000000002</v>
      </c>
      <c r="I474" s="169"/>
      <c r="L474" s="165"/>
      <c r="M474" s="170"/>
      <c r="N474" s="171"/>
      <c r="O474" s="171"/>
      <c r="P474" s="171"/>
      <c r="Q474" s="171"/>
      <c r="R474" s="171"/>
      <c r="S474" s="171"/>
      <c r="T474" s="172"/>
      <c r="AT474" s="166" t="s">
        <v>210</v>
      </c>
      <c r="AU474" s="166" t="s">
        <v>87</v>
      </c>
      <c r="AV474" s="12" t="s">
        <v>87</v>
      </c>
      <c r="AW474" s="12" t="s">
        <v>32</v>
      </c>
      <c r="AX474" s="12" t="s">
        <v>77</v>
      </c>
      <c r="AY474" s="166" t="s">
        <v>122</v>
      </c>
    </row>
    <row r="475" spans="1:65" s="12" customFormat="1">
      <c r="B475" s="165"/>
      <c r="D475" s="156" t="s">
        <v>210</v>
      </c>
      <c r="E475" s="166" t="s">
        <v>1</v>
      </c>
      <c r="F475" s="167" t="s">
        <v>297</v>
      </c>
      <c r="H475" s="168">
        <v>27.2</v>
      </c>
      <c r="I475" s="169"/>
      <c r="L475" s="165"/>
      <c r="M475" s="170"/>
      <c r="N475" s="171"/>
      <c r="O475" s="171"/>
      <c r="P475" s="171"/>
      <c r="Q475" s="171"/>
      <c r="R475" s="171"/>
      <c r="S475" s="171"/>
      <c r="T475" s="172"/>
      <c r="AT475" s="166" t="s">
        <v>210</v>
      </c>
      <c r="AU475" s="166" t="s">
        <v>87</v>
      </c>
      <c r="AV475" s="12" t="s">
        <v>87</v>
      </c>
      <c r="AW475" s="12" t="s">
        <v>32</v>
      </c>
      <c r="AX475" s="12" t="s">
        <v>77</v>
      </c>
      <c r="AY475" s="166" t="s">
        <v>122</v>
      </c>
    </row>
    <row r="476" spans="1:65" s="12" customFormat="1">
      <c r="B476" s="165"/>
      <c r="D476" s="156" t="s">
        <v>210</v>
      </c>
      <c r="E476" s="166" t="s">
        <v>1</v>
      </c>
      <c r="F476" s="167" t="s">
        <v>829</v>
      </c>
      <c r="H476" s="168">
        <v>23.5</v>
      </c>
      <c r="I476" s="169"/>
      <c r="L476" s="165"/>
      <c r="M476" s="170"/>
      <c r="N476" s="171"/>
      <c r="O476" s="171"/>
      <c r="P476" s="171"/>
      <c r="Q476" s="171"/>
      <c r="R476" s="171"/>
      <c r="S476" s="171"/>
      <c r="T476" s="172"/>
      <c r="AT476" s="166" t="s">
        <v>210</v>
      </c>
      <c r="AU476" s="166" t="s">
        <v>87</v>
      </c>
      <c r="AV476" s="12" t="s">
        <v>87</v>
      </c>
      <c r="AW476" s="12" t="s">
        <v>32</v>
      </c>
      <c r="AX476" s="12" t="s">
        <v>77</v>
      </c>
      <c r="AY476" s="166" t="s">
        <v>122</v>
      </c>
    </row>
    <row r="477" spans="1:65" s="12" customFormat="1">
      <c r="B477" s="165"/>
      <c r="D477" s="156" t="s">
        <v>210</v>
      </c>
      <c r="E477" s="166" t="s">
        <v>1</v>
      </c>
      <c r="F477" s="167" t="s">
        <v>830</v>
      </c>
      <c r="H477" s="168">
        <v>24.4</v>
      </c>
      <c r="I477" s="169"/>
      <c r="L477" s="165"/>
      <c r="M477" s="170"/>
      <c r="N477" s="171"/>
      <c r="O477" s="171"/>
      <c r="P477" s="171"/>
      <c r="Q477" s="171"/>
      <c r="R477" s="171"/>
      <c r="S477" s="171"/>
      <c r="T477" s="172"/>
      <c r="AT477" s="166" t="s">
        <v>210</v>
      </c>
      <c r="AU477" s="166" t="s">
        <v>87</v>
      </c>
      <c r="AV477" s="12" t="s">
        <v>87</v>
      </c>
      <c r="AW477" s="12" t="s">
        <v>32</v>
      </c>
      <c r="AX477" s="12" t="s">
        <v>77</v>
      </c>
      <c r="AY477" s="166" t="s">
        <v>122</v>
      </c>
    </row>
    <row r="478" spans="1:65" s="13" customFormat="1">
      <c r="B478" s="173"/>
      <c r="D478" s="156" t="s">
        <v>210</v>
      </c>
      <c r="E478" s="174" t="s">
        <v>1</v>
      </c>
      <c r="F478" s="175" t="s">
        <v>237</v>
      </c>
      <c r="H478" s="176">
        <v>337.7</v>
      </c>
      <c r="I478" s="177"/>
      <c r="L478" s="173"/>
      <c r="M478" s="178"/>
      <c r="N478" s="179"/>
      <c r="O478" s="179"/>
      <c r="P478" s="179"/>
      <c r="Q478" s="179"/>
      <c r="R478" s="179"/>
      <c r="S478" s="179"/>
      <c r="T478" s="180"/>
      <c r="AT478" s="174" t="s">
        <v>210</v>
      </c>
      <c r="AU478" s="174" t="s">
        <v>87</v>
      </c>
      <c r="AV478" s="13" t="s">
        <v>141</v>
      </c>
      <c r="AW478" s="13" t="s">
        <v>32</v>
      </c>
      <c r="AX478" s="13" t="s">
        <v>85</v>
      </c>
      <c r="AY478" s="174" t="s">
        <v>122</v>
      </c>
    </row>
    <row r="479" spans="1:65" s="1" customFormat="1" ht="14.45" customHeight="1">
      <c r="A479" s="31"/>
      <c r="B479" s="142"/>
      <c r="C479" s="181" t="s">
        <v>843</v>
      </c>
      <c r="D479" s="181" t="s">
        <v>310</v>
      </c>
      <c r="E479" s="182" t="s">
        <v>844</v>
      </c>
      <c r="F479" s="183" t="s">
        <v>845</v>
      </c>
      <c r="G479" s="184" t="s">
        <v>222</v>
      </c>
      <c r="H479" s="185">
        <v>25.85</v>
      </c>
      <c r="I479" s="186">
        <v>375.41</v>
      </c>
      <c r="J479" s="187">
        <f>ROUND(I479*H479,2)</f>
        <v>9704.35</v>
      </c>
      <c r="K479" s="183" t="s">
        <v>1</v>
      </c>
      <c r="L479" s="188"/>
      <c r="M479" s="189" t="s">
        <v>1</v>
      </c>
      <c r="N479" s="190" t="s">
        <v>42</v>
      </c>
      <c r="O479" s="57"/>
      <c r="P479" s="152">
        <f>O479*H479</f>
        <v>0</v>
      </c>
      <c r="Q479" s="152">
        <v>1.8E-3</v>
      </c>
      <c r="R479" s="152">
        <f>Q479*H479</f>
        <v>4.6530000000000002E-2</v>
      </c>
      <c r="S479" s="152">
        <v>0</v>
      </c>
      <c r="T479" s="153">
        <f>S479*H479</f>
        <v>0</v>
      </c>
      <c r="U479" s="31"/>
      <c r="V479" s="31"/>
      <c r="W479" s="31"/>
      <c r="X479" s="31"/>
      <c r="Y479" s="31"/>
      <c r="Z479" s="31"/>
      <c r="AA479" s="31"/>
      <c r="AB479" s="31"/>
      <c r="AC479" s="31"/>
      <c r="AD479" s="31"/>
      <c r="AE479" s="31"/>
      <c r="AR479" s="154" t="s">
        <v>385</v>
      </c>
      <c r="AT479" s="154" t="s">
        <v>310</v>
      </c>
      <c r="AU479" s="154" t="s">
        <v>87</v>
      </c>
      <c r="AY479" s="16" t="s">
        <v>122</v>
      </c>
      <c r="BE479" s="155">
        <f>IF(N479="základní",J479,0)</f>
        <v>9704.35</v>
      </c>
      <c r="BF479" s="155">
        <f>IF(N479="snížená",J479,0)</f>
        <v>0</v>
      </c>
      <c r="BG479" s="155">
        <f>IF(N479="zákl. přenesená",J479,0)</f>
        <v>0</v>
      </c>
      <c r="BH479" s="155">
        <f>IF(N479="sníž. přenesená",J479,0)</f>
        <v>0</v>
      </c>
      <c r="BI479" s="155">
        <f>IF(N479="nulová",J479,0)</f>
        <v>0</v>
      </c>
      <c r="BJ479" s="16" t="s">
        <v>85</v>
      </c>
      <c r="BK479" s="155">
        <f>ROUND(I479*H479,2)</f>
        <v>9704.35</v>
      </c>
      <c r="BL479" s="16" t="s">
        <v>283</v>
      </c>
      <c r="BM479" s="154" t="s">
        <v>846</v>
      </c>
    </row>
    <row r="480" spans="1:65" s="12" customFormat="1">
      <c r="B480" s="165"/>
      <c r="D480" s="156" t="s">
        <v>210</v>
      </c>
      <c r="E480" s="166" t="s">
        <v>1</v>
      </c>
      <c r="F480" s="167" t="s">
        <v>847</v>
      </c>
      <c r="H480" s="168">
        <v>25.85</v>
      </c>
      <c r="I480" s="169"/>
      <c r="L480" s="165"/>
      <c r="M480" s="170"/>
      <c r="N480" s="171"/>
      <c r="O480" s="171"/>
      <c r="P480" s="171"/>
      <c r="Q480" s="171"/>
      <c r="R480" s="171"/>
      <c r="S480" s="171"/>
      <c r="T480" s="172"/>
      <c r="AT480" s="166" t="s">
        <v>210</v>
      </c>
      <c r="AU480" s="166" t="s">
        <v>87</v>
      </c>
      <c r="AV480" s="12" t="s">
        <v>87</v>
      </c>
      <c r="AW480" s="12" t="s">
        <v>32</v>
      </c>
      <c r="AX480" s="12" t="s">
        <v>85</v>
      </c>
      <c r="AY480" s="166" t="s">
        <v>122</v>
      </c>
    </row>
    <row r="481" spans="1:65" s="1" customFormat="1" ht="37.9" customHeight="1">
      <c r="A481" s="31"/>
      <c r="B481" s="142"/>
      <c r="C481" s="181" t="s">
        <v>848</v>
      </c>
      <c r="D481" s="181" t="s">
        <v>310</v>
      </c>
      <c r="E481" s="182" t="s">
        <v>849</v>
      </c>
      <c r="F481" s="183" t="s">
        <v>850</v>
      </c>
      <c r="G481" s="184" t="s">
        <v>222</v>
      </c>
      <c r="H481" s="185">
        <v>345.62</v>
      </c>
      <c r="I481" s="186">
        <v>779.22</v>
      </c>
      <c r="J481" s="187">
        <f>ROUND(I481*H481,2)</f>
        <v>269314.02</v>
      </c>
      <c r="K481" s="183" t="s">
        <v>1</v>
      </c>
      <c r="L481" s="188"/>
      <c r="M481" s="189" t="s">
        <v>1</v>
      </c>
      <c r="N481" s="190" t="s">
        <v>42</v>
      </c>
      <c r="O481" s="57"/>
      <c r="P481" s="152">
        <f>O481*H481</f>
        <v>0</v>
      </c>
      <c r="Q481" s="152">
        <v>1.8E-3</v>
      </c>
      <c r="R481" s="152">
        <f>Q481*H481</f>
        <v>0.622116</v>
      </c>
      <c r="S481" s="152">
        <v>0</v>
      </c>
      <c r="T481" s="153">
        <f>S481*H481</f>
        <v>0</v>
      </c>
      <c r="U481" s="31"/>
      <c r="V481" s="31"/>
      <c r="W481" s="31"/>
      <c r="X481" s="31"/>
      <c r="Y481" s="31"/>
      <c r="Z481" s="31"/>
      <c r="AA481" s="31"/>
      <c r="AB481" s="31"/>
      <c r="AC481" s="31"/>
      <c r="AD481" s="31"/>
      <c r="AE481" s="31"/>
      <c r="AR481" s="154" t="s">
        <v>385</v>
      </c>
      <c r="AT481" s="154" t="s">
        <v>310</v>
      </c>
      <c r="AU481" s="154" t="s">
        <v>87</v>
      </c>
      <c r="AY481" s="16" t="s">
        <v>122</v>
      </c>
      <c r="BE481" s="155">
        <f>IF(N481="základní",J481,0)</f>
        <v>269314.02</v>
      </c>
      <c r="BF481" s="155">
        <f>IF(N481="snížená",J481,0)</f>
        <v>0</v>
      </c>
      <c r="BG481" s="155">
        <f>IF(N481="zákl. přenesená",J481,0)</f>
        <v>0</v>
      </c>
      <c r="BH481" s="155">
        <f>IF(N481="sníž. přenesená",J481,0)</f>
        <v>0</v>
      </c>
      <c r="BI481" s="155">
        <f>IF(N481="nulová",J481,0)</f>
        <v>0</v>
      </c>
      <c r="BJ481" s="16" t="s">
        <v>85</v>
      </c>
      <c r="BK481" s="155">
        <f>ROUND(I481*H481,2)</f>
        <v>269314.02</v>
      </c>
      <c r="BL481" s="16" t="s">
        <v>283</v>
      </c>
      <c r="BM481" s="154" t="s">
        <v>851</v>
      </c>
    </row>
    <row r="482" spans="1:65" s="12" customFormat="1">
      <c r="B482" s="165"/>
      <c r="D482" s="156" t="s">
        <v>210</v>
      </c>
      <c r="E482" s="166" t="s">
        <v>1</v>
      </c>
      <c r="F482" s="167" t="s">
        <v>852</v>
      </c>
      <c r="H482" s="168">
        <v>288.86</v>
      </c>
      <c r="I482" s="169"/>
      <c r="L482" s="165"/>
      <c r="M482" s="170"/>
      <c r="N482" s="171"/>
      <c r="O482" s="171"/>
      <c r="P482" s="171"/>
      <c r="Q482" s="171"/>
      <c r="R482" s="171"/>
      <c r="S482" s="171"/>
      <c r="T482" s="172"/>
      <c r="AT482" s="166" t="s">
        <v>210</v>
      </c>
      <c r="AU482" s="166" t="s">
        <v>87</v>
      </c>
      <c r="AV482" s="12" t="s">
        <v>87</v>
      </c>
      <c r="AW482" s="12" t="s">
        <v>32</v>
      </c>
      <c r="AX482" s="12" t="s">
        <v>77</v>
      </c>
      <c r="AY482" s="166" t="s">
        <v>122</v>
      </c>
    </row>
    <row r="483" spans="1:65" s="12" customFormat="1">
      <c r="B483" s="165"/>
      <c r="D483" s="156" t="s">
        <v>210</v>
      </c>
      <c r="E483" s="166" t="s">
        <v>1</v>
      </c>
      <c r="F483" s="167" t="s">
        <v>853</v>
      </c>
      <c r="H483" s="168">
        <v>29.92</v>
      </c>
      <c r="I483" s="169"/>
      <c r="L483" s="165"/>
      <c r="M483" s="170"/>
      <c r="N483" s="171"/>
      <c r="O483" s="171"/>
      <c r="P483" s="171"/>
      <c r="Q483" s="171"/>
      <c r="R483" s="171"/>
      <c r="S483" s="171"/>
      <c r="T483" s="172"/>
      <c r="AT483" s="166" t="s">
        <v>210</v>
      </c>
      <c r="AU483" s="166" t="s">
        <v>87</v>
      </c>
      <c r="AV483" s="12" t="s">
        <v>87</v>
      </c>
      <c r="AW483" s="12" t="s">
        <v>32</v>
      </c>
      <c r="AX483" s="12" t="s">
        <v>77</v>
      </c>
      <c r="AY483" s="166" t="s">
        <v>122</v>
      </c>
    </row>
    <row r="484" spans="1:65" s="12" customFormat="1">
      <c r="B484" s="165"/>
      <c r="D484" s="156" t="s">
        <v>210</v>
      </c>
      <c r="E484" s="166" t="s">
        <v>1</v>
      </c>
      <c r="F484" s="167" t="s">
        <v>854</v>
      </c>
      <c r="H484" s="168">
        <v>26.84</v>
      </c>
      <c r="I484" s="169"/>
      <c r="L484" s="165"/>
      <c r="M484" s="170"/>
      <c r="N484" s="171"/>
      <c r="O484" s="171"/>
      <c r="P484" s="171"/>
      <c r="Q484" s="171"/>
      <c r="R484" s="171"/>
      <c r="S484" s="171"/>
      <c r="T484" s="172"/>
      <c r="AT484" s="166" t="s">
        <v>210</v>
      </c>
      <c r="AU484" s="166" t="s">
        <v>87</v>
      </c>
      <c r="AV484" s="12" t="s">
        <v>87</v>
      </c>
      <c r="AW484" s="12" t="s">
        <v>32</v>
      </c>
      <c r="AX484" s="12" t="s">
        <v>77</v>
      </c>
      <c r="AY484" s="166" t="s">
        <v>122</v>
      </c>
    </row>
    <row r="485" spans="1:65" s="13" customFormat="1">
      <c r="B485" s="173"/>
      <c r="D485" s="156" t="s">
        <v>210</v>
      </c>
      <c r="E485" s="174" t="s">
        <v>1</v>
      </c>
      <c r="F485" s="175" t="s">
        <v>237</v>
      </c>
      <c r="H485" s="176">
        <v>345.62</v>
      </c>
      <c r="I485" s="177"/>
      <c r="L485" s="173"/>
      <c r="M485" s="178"/>
      <c r="N485" s="179"/>
      <c r="O485" s="179"/>
      <c r="P485" s="179"/>
      <c r="Q485" s="179"/>
      <c r="R485" s="179"/>
      <c r="S485" s="179"/>
      <c r="T485" s="180"/>
      <c r="AT485" s="174" t="s">
        <v>210</v>
      </c>
      <c r="AU485" s="174" t="s">
        <v>87</v>
      </c>
      <c r="AV485" s="13" t="s">
        <v>141</v>
      </c>
      <c r="AW485" s="13" t="s">
        <v>32</v>
      </c>
      <c r="AX485" s="13" t="s">
        <v>85</v>
      </c>
      <c r="AY485" s="174" t="s">
        <v>122</v>
      </c>
    </row>
    <row r="486" spans="1:65" s="1" customFormat="1" ht="24.2" customHeight="1">
      <c r="A486" s="31"/>
      <c r="B486" s="142"/>
      <c r="C486" s="143" t="s">
        <v>855</v>
      </c>
      <c r="D486" s="143" t="s">
        <v>125</v>
      </c>
      <c r="E486" s="144" t="s">
        <v>856</v>
      </c>
      <c r="F486" s="145" t="s">
        <v>857</v>
      </c>
      <c r="G486" s="146" t="s">
        <v>254</v>
      </c>
      <c r="H486" s="147">
        <v>125.32</v>
      </c>
      <c r="I486" s="148">
        <v>44.48</v>
      </c>
      <c r="J486" s="149">
        <f>ROUND(I486*H486,2)</f>
        <v>5574.23</v>
      </c>
      <c r="K486" s="145" t="s">
        <v>129</v>
      </c>
      <c r="L486" s="32"/>
      <c r="M486" s="150" t="s">
        <v>1</v>
      </c>
      <c r="N486" s="151" t="s">
        <v>42</v>
      </c>
      <c r="O486" s="57"/>
      <c r="P486" s="152">
        <f>O486*H486</f>
        <v>0</v>
      </c>
      <c r="Q486" s="152">
        <v>2.0000000000000002E-5</v>
      </c>
      <c r="R486" s="152">
        <f>Q486*H486</f>
        <v>2.5064000000000002E-3</v>
      </c>
      <c r="S486" s="152">
        <v>0</v>
      </c>
      <c r="T486" s="153">
        <f>S486*H486</f>
        <v>0</v>
      </c>
      <c r="U486" s="31"/>
      <c r="V486" s="31"/>
      <c r="W486" s="31"/>
      <c r="X486" s="31"/>
      <c r="Y486" s="31"/>
      <c r="Z486" s="31"/>
      <c r="AA486" s="31"/>
      <c r="AB486" s="31"/>
      <c r="AC486" s="31"/>
      <c r="AD486" s="31"/>
      <c r="AE486" s="31"/>
      <c r="AR486" s="154" t="s">
        <v>283</v>
      </c>
      <c r="AT486" s="154" t="s">
        <v>125</v>
      </c>
      <c r="AU486" s="154" t="s">
        <v>87</v>
      </c>
      <c r="AY486" s="16" t="s">
        <v>122</v>
      </c>
      <c r="BE486" s="155">
        <f>IF(N486="základní",J486,0)</f>
        <v>5574.23</v>
      </c>
      <c r="BF486" s="155">
        <f>IF(N486="snížená",J486,0)</f>
        <v>0</v>
      </c>
      <c r="BG486" s="155">
        <f>IF(N486="zákl. přenesená",J486,0)</f>
        <v>0</v>
      </c>
      <c r="BH486" s="155">
        <f>IF(N486="sníž. přenesená",J486,0)</f>
        <v>0</v>
      </c>
      <c r="BI486" s="155">
        <f>IF(N486="nulová",J486,0)</f>
        <v>0</v>
      </c>
      <c r="BJ486" s="16" t="s">
        <v>85</v>
      </c>
      <c r="BK486" s="155">
        <f>ROUND(I486*H486,2)</f>
        <v>5574.23</v>
      </c>
      <c r="BL486" s="16" t="s">
        <v>283</v>
      </c>
      <c r="BM486" s="154" t="s">
        <v>858</v>
      </c>
    </row>
    <row r="487" spans="1:65" s="12" customFormat="1">
      <c r="B487" s="165"/>
      <c r="D487" s="156" t="s">
        <v>210</v>
      </c>
      <c r="E487" s="166" t="s">
        <v>1</v>
      </c>
      <c r="F487" s="167" t="s">
        <v>859</v>
      </c>
      <c r="H487" s="168">
        <v>125.32</v>
      </c>
      <c r="I487" s="169"/>
      <c r="L487" s="165"/>
      <c r="M487" s="170"/>
      <c r="N487" s="171"/>
      <c r="O487" s="171"/>
      <c r="P487" s="171"/>
      <c r="Q487" s="171"/>
      <c r="R487" s="171"/>
      <c r="S487" s="171"/>
      <c r="T487" s="172"/>
      <c r="AT487" s="166" t="s">
        <v>210</v>
      </c>
      <c r="AU487" s="166" t="s">
        <v>87</v>
      </c>
      <c r="AV487" s="12" t="s">
        <v>87</v>
      </c>
      <c r="AW487" s="12" t="s">
        <v>32</v>
      </c>
      <c r="AX487" s="12" t="s">
        <v>85</v>
      </c>
      <c r="AY487" s="166" t="s">
        <v>122</v>
      </c>
    </row>
    <row r="488" spans="1:65" s="1" customFormat="1" ht="14.45" customHeight="1">
      <c r="A488" s="31"/>
      <c r="B488" s="142"/>
      <c r="C488" s="143" t="s">
        <v>860</v>
      </c>
      <c r="D488" s="143" t="s">
        <v>125</v>
      </c>
      <c r="E488" s="144" t="s">
        <v>861</v>
      </c>
      <c r="F488" s="145" t="s">
        <v>862</v>
      </c>
      <c r="G488" s="146" t="s">
        <v>254</v>
      </c>
      <c r="H488" s="147">
        <v>203.3</v>
      </c>
      <c r="I488" s="148">
        <v>130.72</v>
      </c>
      <c r="J488" s="149">
        <f>ROUND(I488*H488,2)</f>
        <v>26575.38</v>
      </c>
      <c r="K488" s="145" t="s">
        <v>129</v>
      </c>
      <c r="L488" s="32"/>
      <c r="M488" s="150" t="s">
        <v>1</v>
      </c>
      <c r="N488" s="151" t="s">
        <v>42</v>
      </c>
      <c r="O488" s="57"/>
      <c r="P488" s="152">
        <f>O488*H488</f>
        <v>0</v>
      </c>
      <c r="Q488" s="152">
        <v>3.0000000000000001E-5</v>
      </c>
      <c r="R488" s="152">
        <f>Q488*H488</f>
        <v>6.0990000000000003E-3</v>
      </c>
      <c r="S488" s="152">
        <v>0</v>
      </c>
      <c r="T488" s="153">
        <f>S488*H488</f>
        <v>0</v>
      </c>
      <c r="U488" s="31"/>
      <c r="V488" s="31"/>
      <c r="W488" s="31"/>
      <c r="X488" s="31"/>
      <c r="Y488" s="31"/>
      <c r="Z488" s="31"/>
      <c r="AA488" s="31"/>
      <c r="AB488" s="31"/>
      <c r="AC488" s="31"/>
      <c r="AD488" s="31"/>
      <c r="AE488" s="31"/>
      <c r="AR488" s="154" t="s">
        <v>283</v>
      </c>
      <c r="AT488" s="154" t="s">
        <v>125</v>
      </c>
      <c r="AU488" s="154" t="s">
        <v>87</v>
      </c>
      <c r="AY488" s="16" t="s">
        <v>122</v>
      </c>
      <c r="BE488" s="155">
        <f>IF(N488="základní",J488,0)</f>
        <v>26575.38</v>
      </c>
      <c r="BF488" s="155">
        <f>IF(N488="snížená",J488,0)</f>
        <v>0</v>
      </c>
      <c r="BG488" s="155">
        <f>IF(N488="zákl. přenesená",J488,0)</f>
        <v>0</v>
      </c>
      <c r="BH488" s="155">
        <f>IF(N488="sníž. přenesená",J488,0)</f>
        <v>0</v>
      </c>
      <c r="BI488" s="155">
        <f>IF(N488="nulová",J488,0)</f>
        <v>0</v>
      </c>
      <c r="BJ488" s="16" t="s">
        <v>85</v>
      </c>
      <c r="BK488" s="155">
        <f>ROUND(I488*H488,2)</f>
        <v>26575.38</v>
      </c>
      <c r="BL488" s="16" t="s">
        <v>283</v>
      </c>
      <c r="BM488" s="154" t="s">
        <v>863</v>
      </c>
    </row>
    <row r="489" spans="1:65" s="12" customFormat="1">
      <c r="B489" s="165"/>
      <c r="D489" s="156" t="s">
        <v>210</v>
      </c>
      <c r="E489" s="166" t="s">
        <v>1</v>
      </c>
      <c r="F489" s="167" t="s">
        <v>864</v>
      </c>
      <c r="H489" s="168">
        <v>64.400000000000006</v>
      </c>
      <c r="I489" s="169"/>
      <c r="L489" s="165"/>
      <c r="M489" s="170"/>
      <c r="N489" s="171"/>
      <c r="O489" s="171"/>
      <c r="P489" s="171"/>
      <c r="Q489" s="171"/>
      <c r="R489" s="171"/>
      <c r="S489" s="171"/>
      <c r="T489" s="172"/>
      <c r="AT489" s="166" t="s">
        <v>210</v>
      </c>
      <c r="AU489" s="166" t="s">
        <v>87</v>
      </c>
      <c r="AV489" s="12" t="s">
        <v>87</v>
      </c>
      <c r="AW489" s="12" t="s">
        <v>32</v>
      </c>
      <c r="AX489" s="12" t="s">
        <v>77</v>
      </c>
      <c r="AY489" s="166" t="s">
        <v>122</v>
      </c>
    </row>
    <row r="490" spans="1:65" s="12" customFormat="1">
      <c r="B490" s="165"/>
      <c r="D490" s="156" t="s">
        <v>210</v>
      </c>
      <c r="E490" s="166" t="s">
        <v>1</v>
      </c>
      <c r="F490" s="167" t="s">
        <v>865</v>
      </c>
      <c r="H490" s="168">
        <v>23.8</v>
      </c>
      <c r="I490" s="169"/>
      <c r="L490" s="165"/>
      <c r="M490" s="170"/>
      <c r="N490" s="171"/>
      <c r="O490" s="171"/>
      <c r="P490" s="171"/>
      <c r="Q490" s="171"/>
      <c r="R490" s="171"/>
      <c r="S490" s="171"/>
      <c r="T490" s="172"/>
      <c r="AT490" s="166" t="s">
        <v>210</v>
      </c>
      <c r="AU490" s="166" t="s">
        <v>87</v>
      </c>
      <c r="AV490" s="12" t="s">
        <v>87</v>
      </c>
      <c r="AW490" s="12" t="s">
        <v>32</v>
      </c>
      <c r="AX490" s="12" t="s">
        <v>77</v>
      </c>
      <c r="AY490" s="166" t="s">
        <v>122</v>
      </c>
    </row>
    <row r="491" spans="1:65" s="12" customFormat="1">
      <c r="B491" s="165"/>
      <c r="D491" s="156" t="s">
        <v>210</v>
      </c>
      <c r="E491" s="166" t="s">
        <v>1</v>
      </c>
      <c r="F491" s="167" t="s">
        <v>866</v>
      </c>
      <c r="H491" s="168">
        <v>16.600000000000001</v>
      </c>
      <c r="I491" s="169"/>
      <c r="L491" s="165"/>
      <c r="M491" s="170"/>
      <c r="N491" s="171"/>
      <c r="O491" s="171"/>
      <c r="P491" s="171"/>
      <c r="Q491" s="171"/>
      <c r="R491" s="171"/>
      <c r="S491" s="171"/>
      <c r="T491" s="172"/>
      <c r="AT491" s="166" t="s">
        <v>210</v>
      </c>
      <c r="AU491" s="166" t="s">
        <v>87</v>
      </c>
      <c r="AV491" s="12" t="s">
        <v>87</v>
      </c>
      <c r="AW491" s="12" t="s">
        <v>32</v>
      </c>
      <c r="AX491" s="12" t="s">
        <v>77</v>
      </c>
      <c r="AY491" s="166" t="s">
        <v>122</v>
      </c>
    </row>
    <row r="492" spans="1:65" s="12" customFormat="1">
      <c r="B492" s="165"/>
      <c r="D492" s="156" t="s">
        <v>210</v>
      </c>
      <c r="E492" s="166" t="s">
        <v>1</v>
      </c>
      <c r="F492" s="167" t="s">
        <v>867</v>
      </c>
      <c r="H492" s="168">
        <v>15.9</v>
      </c>
      <c r="I492" s="169"/>
      <c r="L492" s="165"/>
      <c r="M492" s="170"/>
      <c r="N492" s="171"/>
      <c r="O492" s="171"/>
      <c r="P492" s="171"/>
      <c r="Q492" s="171"/>
      <c r="R492" s="171"/>
      <c r="S492" s="171"/>
      <c r="T492" s="172"/>
      <c r="AT492" s="166" t="s">
        <v>210</v>
      </c>
      <c r="AU492" s="166" t="s">
        <v>87</v>
      </c>
      <c r="AV492" s="12" t="s">
        <v>87</v>
      </c>
      <c r="AW492" s="12" t="s">
        <v>32</v>
      </c>
      <c r="AX492" s="12" t="s">
        <v>77</v>
      </c>
      <c r="AY492" s="166" t="s">
        <v>122</v>
      </c>
    </row>
    <row r="493" spans="1:65" s="12" customFormat="1">
      <c r="B493" s="165"/>
      <c r="D493" s="156" t="s">
        <v>210</v>
      </c>
      <c r="E493" s="166" t="s">
        <v>1</v>
      </c>
      <c r="F493" s="167" t="s">
        <v>868</v>
      </c>
      <c r="H493" s="168">
        <v>19.399999999999999</v>
      </c>
      <c r="I493" s="169"/>
      <c r="L493" s="165"/>
      <c r="M493" s="170"/>
      <c r="N493" s="171"/>
      <c r="O493" s="171"/>
      <c r="P493" s="171"/>
      <c r="Q493" s="171"/>
      <c r="R493" s="171"/>
      <c r="S493" s="171"/>
      <c r="T493" s="172"/>
      <c r="AT493" s="166" t="s">
        <v>210</v>
      </c>
      <c r="AU493" s="166" t="s">
        <v>87</v>
      </c>
      <c r="AV493" s="12" t="s">
        <v>87</v>
      </c>
      <c r="AW493" s="12" t="s">
        <v>32</v>
      </c>
      <c r="AX493" s="12" t="s">
        <v>77</v>
      </c>
      <c r="AY493" s="166" t="s">
        <v>122</v>
      </c>
    </row>
    <row r="494" spans="1:65" s="12" customFormat="1">
      <c r="B494" s="165"/>
      <c r="D494" s="156" t="s">
        <v>210</v>
      </c>
      <c r="E494" s="166" t="s">
        <v>1</v>
      </c>
      <c r="F494" s="167" t="s">
        <v>869</v>
      </c>
      <c r="H494" s="168">
        <v>18</v>
      </c>
      <c r="I494" s="169"/>
      <c r="L494" s="165"/>
      <c r="M494" s="170"/>
      <c r="N494" s="171"/>
      <c r="O494" s="171"/>
      <c r="P494" s="171"/>
      <c r="Q494" s="171"/>
      <c r="R494" s="171"/>
      <c r="S494" s="171"/>
      <c r="T494" s="172"/>
      <c r="AT494" s="166" t="s">
        <v>210</v>
      </c>
      <c r="AU494" s="166" t="s">
        <v>87</v>
      </c>
      <c r="AV494" s="12" t="s">
        <v>87</v>
      </c>
      <c r="AW494" s="12" t="s">
        <v>32</v>
      </c>
      <c r="AX494" s="12" t="s">
        <v>77</v>
      </c>
      <c r="AY494" s="166" t="s">
        <v>122</v>
      </c>
    </row>
    <row r="495" spans="1:65" s="12" customFormat="1">
      <c r="B495" s="165"/>
      <c r="D495" s="156" t="s">
        <v>210</v>
      </c>
      <c r="E495" s="166" t="s">
        <v>1</v>
      </c>
      <c r="F495" s="167" t="s">
        <v>870</v>
      </c>
      <c r="H495" s="168">
        <v>27.6</v>
      </c>
      <c r="I495" s="169"/>
      <c r="L495" s="165"/>
      <c r="M495" s="170"/>
      <c r="N495" s="171"/>
      <c r="O495" s="171"/>
      <c r="P495" s="171"/>
      <c r="Q495" s="171"/>
      <c r="R495" s="171"/>
      <c r="S495" s="171"/>
      <c r="T495" s="172"/>
      <c r="AT495" s="166" t="s">
        <v>210</v>
      </c>
      <c r="AU495" s="166" t="s">
        <v>87</v>
      </c>
      <c r="AV495" s="12" t="s">
        <v>87</v>
      </c>
      <c r="AW495" s="12" t="s">
        <v>32</v>
      </c>
      <c r="AX495" s="12" t="s">
        <v>77</v>
      </c>
      <c r="AY495" s="166" t="s">
        <v>122</v>
      </c>
    </row>
    <row r="496" spans="1:65" s="12" customFormat="1">
      <c r="B496" s="165"/>
      <c r="D496" s="156" t="s">
        <v>210</v>
      </c>
      <c r="E496" s="166" t="s">
        <v>1</v>
      </c>
      <c r="F496" s="167" t="s">
        <v>871</v>
      </c>
      <c r="H496" s="168">
        <v>17.600000000000001</v>
      </c>
      <c r="I496" s="169"/>
      <c r="L496" s="165"/>
      <c r="M496" s="170"/>
      <c r="N496" s="171"/>
      <c r="O496" s="171"/>
      <c r="P496" s="171"/>
      <c r="Q496" s="171"/>
      <c r="R496" s="171"/>
      <c r="S496" s="171"/>
      <c r="T496" s="172"/>
      <c r="AT496" s="166" t="s">
        <v>210</v>
      </c>
      <c r="AU496" s="166" t="s">
        <v>87</v>
      </c>
      <c r="AV496" s="12" t="s">
        <v>87</v>
      </c>
      <c r="AW496" s="12" t="s">
        <v>32</v>
      </c>
      <c r="AX496" s="12" t="s">
        <v>77</v>
      </c>
      <c r="AY496" s="166" t="s">
        <v>122</v>
      </c>
    </row>
    <row r="497" spans="1:65" s="13" customFormat="1">
      <c r="B497" s="173"/>
      <c r="D497" s="156" t="s">
        <v>210</v>
      </c>
      <c r="E497" s="174" t="s">
        <v>1</v>
      </c>
      <c r="F497" s="175" t="s">
        <v>237</v>
      </c>
      <c r="H497" s="176">
        <v>203.3</v>
      </c>
      <c r="I497" s="177"/>
      <c r="L497" s="173"/>
      <c r="M497" s="178"/>
      <c r="N497" s="179"/>
      <c r="O497" s="179"/>
      <c r="P497" s="179"/>
      <c r="Q497" s="179"/>
      <c r="R497" s="179"/>
      <c r="S497" s="179"/>
      <c r="T497" s="180"/>
      <c r="AT497" s="174" t="s">
        <v>210</v>
      </c>
      <c r="AU497" s="174" t="s">
        <v>87</v>
      </c>
      <c r="AV497" s="13" t="s">
        <v>141</v>
      </c>
      <c r="AW497" s="13" t="s">
        <v>32</v>
      </c>
      <c r="AX497" s="13" t="s">
        <v>85</v>
      </c>
      <c r="AY497" s="174" t="s">
        <v>122</v>
      </c>
    </row>
    <row r="498" spans="1:65" s="1" customFormat="1" ht="14.45" customHeight="1">
      <c r="A498" s="31"/>
      <c r="B498" s="142"/>
      <c r="C498" s="181" t="s">
        <v>872</v>
      </c>
      <c r="D498" s="181" t="s">
        <v>310</v>
      </c>
      <c r="E498" s="182" t="s">
        <v>873</v>
      </c>
      <c r="F498" s="183" t="s">
        <v>874</v>
      </c>
      <c r="G498" s="184" t="s">
        <v>254</v>
      </c>
      <c r="H498" s="185">
        <v>213.465</v>
      </c>
      <c r="I498" s="186">
        <v>47.78</v>
      </c>
      <c r="J498" s="187">
        <f>ROUND(I498*H498,2)</f>
        <v>10199.36</v>
      </c>
      <c r="K498" s="183" t="s">
        <v>1</v>
      </c>
      <c r="L498" s="188"/>
      <c r="M498" s="189" t="s">
        <v>1</v>
      </c>
      <c r="N498" s="190" t="s">
        <v>42</v>
      </c>
      <c r="O498" s="57"/>
      <c r="P498" s="152">
        <f>O498*H498</f>
        <v>0</v>
      </c>
      <c r="Q498" s="152">
        <v>2.2000000000000001E-4</v>
      </c>
      <c r="R498" s="152">
        <f>Q498*H498</f>
        <v>4.6962300000000005E-2</v>
      </c>
      <c r="S498" s="152">
        <v>0</v>
      </c>
      <c r="T498" s="153">
        <f>S498*H498</f>
        <v>0</v>
      </c>
      <c r="U498" s="31"/>
      <c r="V498" s="31"/>
      <c r="W498" s="31"/>
      <c r="X498" s="31"/>
      <c r="Y498" s="31"/>
      <c r="Z498" s="31"/>
      <c r="AA498" s="31"/>
      <c r="AB498" s="31"/>
      <c r="AC498" s="31"/>
      <c r="AD498" s="31"/>
      <c r="AE498" s="31"/>
      <c r="AR498" s="154" t="s">
        <v>385</v>
      </c>
      <c r="AT498" s="154" t="s">
        <v>310</v>
      </c>
      <c r="AU498" s="154" t="s">
        <v>87</v>
      </c>
      <c r="AY498" s="16" t="s">
        <v>122</v>
      </c>
      <c r="BE498" s="155">
        <f>IF(N498="základní",J498,0)</f>
        <v>10199.36</v>
      </c>
      <c r="BF498" s="155">
        <f>IF(N498="snížená",J498,0)</f>
        <v>0</v>
      </c>
      <c r="BG498" s="155">
        <f>IF(N498="zákl. přenesená",J498,0)</f>
        <v>0</v>
      </c>
      <c r="BH498" s="155">
        <f>IF(N498="sníž. přenesená",J498,0)</f>
        <v>0</v>
      </c>
      <c r="BI498" s="155">
        <f>IF(N498="nulová",J498,0)</f>
        <v>0</v>
      </c>
      <c r="BJ498" s="16" t="s">
        <v>85</v>
      </c>
      <c r="BK498" s="155">
        <f>ROUND(I498*H498,2)</f>
        <v>10199.36</v>
      </c>
      <c r="BL498" s="16" t="s">
        <v>283</v>
      </c>
      <c r="BM498" s="154" t="s">
        <v>875</v>
      </c>
    </row>
    <row r="499" spans="1:65" s="12" customFormat="1">
      <c r="B499" s="165"/>
      <c r="D499" s="156" t="s">
        <v>210</v>
      </c>
      <c r="E499" s="166" t="s">
        <v>1</v>
      </c>
      <c r="F499" s="167" t="s">
        <v>876</v>
      </c>
      <c r="H499" s="168">
        <v>213.465</v>
      </c>
      <c r="I499" s="169"/>
      <c r="L499" s="165"/>
      <c r="M499" s="170"/>
      <c r="N499" s="171"/>
      <c r="O499" s="171"/>
      <c r="P499" s="171"/>
      <c r="Q499" s="171"/>
      <c r="R499" s="171"/>
      <c r="S499" s="171"/>
      <c r="T499" s="172"/>
      <c r="AT499" s="166" t="s">
        <v>210</v>
      </c>
      <c r="AU499" s="166" t="s">
        <v>87</v>
      </c>
      <c r="AV499" s="12" t="s">
        <v>87</v>
      </c>
      <c r="AW499" s="12" t="s">
        <v>32</v>
      </c>
      <c r="AX499" s="12" t="s">
        <v>85</v>
      </c>
      <c r="AY499" s="166" t="s">
        <v>122</v>
      </c>
    </row>
    <row r="500" spans="1:65" s="1" customFormat="1" ht="14.45" customHeight="1">
      <c r="A500" s="31"/>
      <c r="B500" s="142"/>
      <c r="C500" s="143" t="s">
        <v>877</v>
      </c>
      <c r="D500" s="143" t="s">
        <v>125</v>
      </c>
      <c r="E500" s="144" t="s">
        <v>878</v>
      </c>
      <c r="F500" s="145" t="s">
        <v>879</v>
      </c>
      <c r="G500" s="146" t="s">
        <v>254</v>
      </c>
      <c r="H500" s="147">
        <v>28.5</v>
      </c>
      <c r="I500" s="148">
        <v>100.46</v>
      </c>
      <c r="J500" s="149">
        <f>ROUND(I500*H500,2)</f>
        <v>2863.11</v>
      </c>
      <c r="K500" s="145" t="s">
        <v>129</v>
      </c>
      <c r="L500" s="32"/>
      <c r="M500" s="150" t="s">
        <v>1</v>
      </c>
      <c r="N500" s="151" t="s">
        <v>42</v>
      </c>
      <c r="O500" s="57"/>
      <c r="P500" s="152">
        <f>O500*H500</f>
        <v>0</v>
      </c>
      <c r="Q500" s="152">
        <v>0</v>
      </c>
      <c r="R500" s="152">
        <f>Q500*H500</f>
        <v>0</v>
      </c>
      <c r="S500" s="152">
        <v>0</v>
      </c>
      <c r="T500" s="153">
        <f>S500*H500</f>
        <v>0</v>
      </c>
      <c r="U500" s="31"/>
      <c r="V500" s="31"/>
      <c r="W500" s="31"/>
      <c r="X500" s="31"/>
      <c r="Y500" s="31"/>
      <c r="Z500" s="31"/>
      <c r="AA500" s="31"/>
      <c r="AB500" s="31"/>
      <c r="AC500" s="31"/>
      <c r="AD500" s="31"/>
      <c r="AE500" s="31"/>
      <c r="AR500" s="154" t="s">
        <v>283</v>
      </c>
      <c r="AT500" s="154" t="s">
        <v>125</v>
      </c>
      <c r="AU500" s="154" t="s">
        <v>87</v>
      </c>
      <c r="AY500" s="16" t="s">
        <v>122</v>
      </c>
      <c r="BE500" s="155">
        <f>IF(N500="základní",J500,0)</f>
        <v>2863.11</v>
      </c>
      <c r="BF500" s="155">
        <f>IF(N500="snížená",J500,0)</f>
        <v>0</v>
      </c>
      <c r="BG500" s="155">
        <f>IF(N500="zákl. přenesená",J500,0)</f>
        <v>0</v>
      </c>
      <c r="BH500" s="155">
        <f>IF(N500="sníž. přenesená",J500,0)</f>
        <v>0</v>
      </c>
      <c r="BI500" s="155">
        <f>IF(N500="nulová",J500,0)</f>
        <v>0</v>
      </c>
      <c r="BJ500" s="16" t="s">
        <v>85</v>
      </c>
      <c r="BK500" s="155">
        <f>ROUND(I500*H500,2)</f>
        <v>2863.11</v>
      </c>
      <c r="BL500" s="16" t="s">
        <v>283</v>
      </c>
      <c r="BM500" s="154" t="s">
        <v>880</v>
      </c>
    </row>
    <row r="501" spans="1:65" s="12" customFormat="1">
      <c r="B501" s="165"/>
      <c r="D501" s="156" t="s">
        <v>210</v>
      </c>
      <c r="E501" s="166" t="s">
        <v>1</v>
      </c>
      <c r="F501" s="167" t="s">
        <v>881</v>
      </c>
      <c r="H501" s="168">
        <v>14.6</v>
      </c>
      <c r="I501" s="169"/>
      <c r="L501" s="165"/>
      <c r="M501" s="170"/>
      <c r="N501" s="171"/>
      <c r="O501" s="171"/>
      <c r="P501" s="171"/>
      <c r="Q501" s="171"/>
      <c r="R501" s="171"/>
      <c r="S501" s="171"/>
      <c r="T501" s="172"/>
      <c r="AT501" s="166" t="s">
        <v>210</v>
      </c>
      <c r="AU501" s="166" t="s">
        <v>87</v>
      </c>
      <c r="AV501" s="12" t="s">
        <v>87</v>
      </c>
      <c r="AW501" s="12" t="s">
        <v>32</v>
      </c>
      <c r="AX501" s="12" t="s">
        <v>77</v>
      </c>
      <c r="AY501" s="166" t="s">
        <v>122</v>
      </c>
    </row>
    <row r="502" spans="1:65" s="12" customFormat="1">
      <c r="B502" s="165"/>
      <c r="D502" s="156" t="s">
        <v>210</v>
      </c>
      <c r="E502" s="166" t="s">
        <v>1</v>
      </c>
      <c r="F502" s="167" t="s">
        <v>882</v>
      </c>
      <c r="H502" s="168">
        <v>13.9</v>
      </c>
      <c r="I502" s="169"/>
      <c r="L502" s="165"/>
      <c r="M502" s="170"/>
      <c r="N502" s="171"/>
      <c r="O502" s="171"/>
      <c r="P502" s="171"/>
      <c r="Q502" s="171"/>
      <c r="R502" s="171"/>
      <c r="S502" s="171"/>
      <c r="T502" s="172"/>
      <c r="AT502" s="166" t="s">
        <v>210</v>
      </c>
      <c r="AU502" s="166" t="s">
        <v>87</v>
      </c>
      <c r="AV502" s="12" t="s">
        <v>87</v>
      </c>
      <c r="AW502" s="12" t="s">
        <v>32</v>
      </c>
      <c r="AX502" s="12" t="s">
        <v>77</v>
      </c>
      <c r="AY502" s="166" t="s">
        <v>122</v>
      </c>
    </row>
    <row r="503" spans="1:65" s="13" customFormat="1">
      <c r="B503" s="173"/>
      <c r="D503" s="156" t="s">
        <v>210</v>
      </c>
      <c r="E503" s="174" t="s">
        <v>1</v>
      </c>
      <c r="F503" s="175" t="s">
        <v>237</v>
      </c>
      <c r="H503" s="176">
        <v>28.5</v>
      </c>
      <c r="I503" s="177"/>
      <c r="L503" s="173"/>
      <c r="M503" s="178"/>
      <c r="N503" s="179"/>
      <c r="O503" s="179"/>
      <c r="P503" s="179"/>
      <c r="Q503" s="179"/>
      <c r="R503" s="179"/>
      <c r="S503" s="179"/>
      <c r="T503" s="180"/>
      <c r="AT503" s="174" t="s">
        <v>210</v>
      </c>
      <c r="AU503" s="174" t="s">
        <v>87</v>
      </c>
      <c r="AV503" s="13" t="s">
        <v>141</v>
      </c>
      <c r="AW503" s="13" t="s">
        <v>32</v>
      </c>
      <c r="AX503" s="13" t="s">
        <v>85</v>
      </c>
      <c r="AY503" s="174" t="s">
        <v>122</v>
      </c>
    </row>
    <row r="504" spans="1:65" s="1" customFormat="1" ht="24.2" customHeight="1">
      <c r="A504" s="31"/>
      <c r="B504" s="142"/>
      <c r="C504" s="181" t="s">
        <v>883</v>
      </c>
      <c r="D504" s="181" t="s">
        <v>310</v>
      </c>
      <c r="E504" s="182" t="s">
        <v>884</v>
      </c>
      <c r="F504" s="183" t="s">
        <v>885</v>
      </c>
      <c r="G504" s="184" t="s">
        <v>254</v>
      </c>
      <c r="H504" s="185">
        <v>29.925000000000001</v>
      </c>
      <c r="I504" s="186">
        <v>25.14</v>
      </c>
      <c r="J504" s="187">
        <f>ROUND(I504*H504,2)</f>
        <v>752.31</v>
      </c>
      <c r="K504" s="183" t="s">
        <v>1</v>
      </c>
      <c r="L504" s="188"/>
      <c r="M504" s="189" t="s">
        <v>1</v>
      </c>
      <c r="N504" s="190" t="s">
        <v>42</v>
      </c>
      <c r="O504" s="57"/>
      <c r="P504" s="152">
        <f>O504*H504</f>
        <v>0</v>
      </c>
      <c r="Q504" s="152">
        <v>2.2000000000000001E-4</v>
      </c>
      <c r="R504" s="152">
        <f>Q504*H504</f>
        <v>6.5835000000000008E-3</v>
      </c>
      <c r="S504" s="152">
        <v>0</v>
      </c>
      <c r="T504" s="153">
        <f>S504*H504</f>
        <v>0</v>
      </c>
      <c r="U504" s="31"/>
      <c r="V504" s="31"/>
      <c r="W504" s="31"/>
      <c r="X504" s="31"/>
      <c r="Y504" s="31"/>
      <c r="Z504" s="31"/>
      <c r="AA504" s="31"/>
      <c r="AB504" s="31"/>
      <c r="AC504" s="31"/>
      <c r="AD504" s="31"/>
      <c r="AE504" s="31"/>
      <c r="AR504" s="154" t="s">
        <v>385</v>
      </c>
      <c r="AT504" s="154" t="s">
        <v>310</v>
      </c>
      <c r="AU504" s="154" t="s">
        <v>87</v>
      </c>
      <c r="AY504" s="16" t="s">
        <v>122</v>
      </c>
      <c r="BE504" s="155">
        <f>IF(N504="základní",J504,0)</f>
        <v>752.31</v>
      </c>
      <c r="BF504" s="155">
        <f>IF(N504="snížená",J504,0)</f>
        <v>0</v>
      </c>
      <c r="BG504" s="155">
        <f>IF(N504="zákl. přenesená",J504,0)</f>
        <v>0</v>
      </c>
      <c r="BH504" s="155">
        <f>IF(N504="sníž. přenesená",J504,0)</f>
        <v>0</v>
      </c>
      <c r="BI504" s="155">
        <f>IF(N504="nulová",J504,0)</f>
        <v>0</v>
      </c>
      <c r="BJ504" s="16" t="s">
        <v>85</v>
      </c>
      <c r="BK504" s="155">
        <f>ROUND(I504*H504,2)</f>
        <v>752.31</v>
      </c>
      <c r="BL504" s="16" t="s">
        <v>283</v>
      </c>
      <c r="BM504" s="154" t="s">
        <v>886</v>
      </c>
    </row>
    <row r="505" spans="1:65" s="12" customFormat="1">
      <c r="B505" s="165"/>
      <c r="D505" s="156" t="s">
        <v>210</v>
      </c>
      <c r="E505" s="166" t="s">
        <v>1</v>
      </c>
      <c r="F505" s="167" t="s">
        <v>887</v>
      </c>
      <c r="H505" s="168">
        <v>29.925000000000001</v>
      </c>
      <c r="I505" s="169"/>
      <c r="L505" s="165"/>
      <c r="M505" s="170"/>
      <c r="N505" s="171"/>
      <c r="O505" s="171"/>
      <c r="P505" s="171"/>
      <c r="Q505" s="171"/>
      <c r="R505" s="171"/>
      <c r="S505" s="171"/>
      <c r="T505" s="172"/>
      <c r="AT505" s="166" t="s">
        <v>210</v>
      </c>
      <c r="AU505" s="166" t="s">
        <v>87</v>
      </c>
      <c r="AV505" s="12" t="s">
        <v>87</v>
      </c>
      <c r="AW505" s="12" t="s">
        <v>32</v>
      </c>
      <c r="AX505" s="12" t="s">
        <v>85</v>
      </c>
      <c r="AY505" s="166" t="s">
        <v>122</v>
      </c>
    </row>
    <row r="506" spans="1:65" s="1" customFormat="1" ht="24.2" customHeight="1">
      <c r="A506" s="31"/>
      <c r="B506" s="142"/>
      <c r="C506" s="143" t="s">
        <v>888</v>
      </c>
      <c r="D506" s="143" t="s">
        <v>125</v>
      </c>
      <c r="E506" s="144" t="s">
        <v>889</v>
      </c>
      <c r="F506" s="145" t="s">
        <v>890</v>
      </c>
      <c r="G506" s="146" t="s">
        <v>230</v>
      </c>
      <c r="H506" s="147">
        <v>2.3620000000000001</v>
      </c>
      <c r="I506" s="148">
        <v>451.73</v>
      </c>
      <c r="J506" s="149">
        <f>ROUND(I506*H506,2)</f>
        <v>1066.99</v>
      </c>
      <c r="K506" s="145" t="s">
        <v>129</v>
      </c>
      <c r="L506" s="32"/>
      <c r="M506" s="150" t="s">
        <v>1</v>
      </c>
      <c r="N506" s="151" t="s">
        <v>42</v>
      </c>
      <c r="O506" s="57"/>
      <c r="P506" s="152">
        <f>O506*H506</f>
        <v>0</v>
      </c>
      <c r="Q506" s="152">
        <v>0</v>
      </c>
      <c r="R506" s="152">
        <f>Q506*H506</f>
        <v>0</v>
      </c>
      <c r="S506" s="152">
        <v>0</v>
      </c>
      <c r="T506" s="153">
        <f>S506*H506</f>
        <v>0</v>
      </c>
      <c r="U506" s="31"/>
      <c r="V506" s="31"/>
      <c r="W506" s="31"/>
      <c r="X506" s="31"/>
      <c r="Y506" s="31"/>
      <c r="Z506" s="31"/>
      <c r="AA506" s="31"/>
      <c r="AB506" s="31"/>
      <c r="AC506" s="31"/>
      <c r="AD506" s="31"/>
      <c r="AE506" s="31"/>
      <c r="AR506" s="154" t="s">
        <v>283</v>
      </c>
      <c r="AT506" s="154" t="s">
        <v>125</v>
      </c>
      <c r="AU506" s="154" t="s">
        <v>87</v>
      </c>
      <c r="AY506" s="16" t="s">
        <v>122</v>
      </c>
      <c r="BE506" s="155">
        <f>IF(N506="základní",J506,0)</f>
        <v>1066.99</v>
      </c>
      <c r="BF506" s="155">
        <f>IF(N506="snížená",J506,0)</f>
        <v>0</v>
      </c>
      <c r="BG506" s="155">
        <f>IF(N506="zákl. přenesená",J506,0)</f>
        <v>0</v>
      </c>
      <c r="BH506" s="155">
        <f>IF(N506="sníž. přenesená",J506,0)</f>
        <v>0</v>
      </c>
      <c r="BI506" s="155">
        <f>IF(N506="nulová",J506,0)</f>
        <v>0</v>
      </c>
      <c r="BJ506" s="16" t="s">
        <v>85</v>
      </c>
      <c r="BK506" s="155">
        <f>ROUND(I506*H506,2)</f>
        <v>1066.99</v>
      </c>
      <c r="BL506" s="16" t="s">
        <v>283</v>
      </c>
      <c r="BM506" s="154" t="s">
        <v>891</v>
      </c>
    </row>
    <row r="507" spans="1:65" s="11" customFormat="1" ht="22.9" customHeight="1">
      <c r="B507" s="129"/>
      <c r="D507" s="130" t="s">
        <v>76</v>
      </c>
      <c r="E507" s="140" t="s">
        <v>892</v>
      </c>
      <c r="F507" s="140" t="s">
        <v>893</v>
      </c>
      <c r="I507" s="132"/>
      <c r="J507" s="141">
        <f>BK507</f>
        <v>337441.97</v>
      </c>
      <c r="L507" s="129"/>
      <c r="M507" s="134"/>
      <c r="N507" s="135"/>
      <c r="O507" s="135"/>
      <c r="P507" s="136">
        <f>SUM(P508:P529)</f>
        <v>0</v>
      </c>
      <c r="Q507" s="135"/>
      <c r="R507" s="136">
        <f>SUM(R508:R529)</f>
        <v>5.8498119999999991</v>
      </c>
      <c r="S507" s="135"/>
      <c r="T507" s="137">
        <f>SUM(T508:T529)</f>
        <v>0</v>
      </c>
      <c r="AR507" s="130" t="s">
        <v>87</v>
      </c>
      <c r="AT507" s="138" t="s">
        <v>76</v>
      </c>
      <c r="AU507" s="138" t="s">
        <v>85</v>
      </c>
      <c r="AY507" s="130" t="s">
        <v>122</v>
      </c>
      <c r="BK507" s="139">
        <f>SUM(BK508:BK529)</f>
        <v>337441.97</v>
      </c>
    </row>
    <row r="508" spans="1:65" s="1" customFormat="1" ht="24.2" customHeight="1">
      <c r="A508" s="31"/>
      <c r="B508" s="142"/>
      <c r="C508" s="143" t="s">
        <v>894</v>
      </c>
      <c r="D508" s="143" t="s">
        <v>125</v>
      </c>
      <c r="E508" s="144" t="s">
        <v>895</v>
      </c>
      <c r="F508" s="145" t="s">
        <v>896</v>
      </c>
      <c r="G508" s="146" t="s">
        <v>222</v>
      </c>
      <c r="H508" s="147">
        <v>292.2</v>
      </c>
      <c r="I508" s="148">
        <v>446.3</v>
      </c>
      <c r="J508" s="149">
        <f>ROUND(I508*H508,2)</f>
        <v>130408.86</v>
      </c>
      <c r="K508" s="145" t="s">
        <v>129</v>
      </c>
      <c r="L508" s="32"/>
      <c r="M508" s="150" t="s">
        <v>1</v>
      </c>
      <c r="N508" s="151" t="s">
        <v>42</v>
      </c>
      <c r="O508" s="57"/>
      <c r="P508" s="152">
        <f>O508*H508</f>
        <v>0</v>
      </c>
      <c r="Q508" s="152">
        <v>5.1999999999999998E-3</v>
      </c>
      <c r="R508" s="152">
        <f>Q508*H508</f>
        <v>1.5194399999999999</v>
      </c>
      <c r="S508" s="152">
        <v>0</v>
      </c>
      <c r="T508" s="153">
        <f>S508*H508</f>
        <v>0</v>
      </c>
      <c r="U508" s="31"/>
      <c r="V508" s="31"/>
      <c r="W508" s="31"/>
      <c r="X508" s="31"/>
      <c r="Y508" s="31"/>
      <c r="Z508" s="31"/>
      <c r="AA508" s="31"/>
      <c r="AB508" s="31"/>
      <c r="AC508" s="31"/>
      <c r="AD508" s="31"/>
      <c r="AE508" s="31"/>
      <c r="AR508" s="154" t="s">
        <v>283</v>
      </c>
      <c r="AT508" s="154" t="s">
        <v>125</v>
      </c>
      <c r="AU508" s="154" t="s">
        <v>87</v>
      </c>
      <c r="AY508" s="16" t="s">
        <v>122</v>
      </c>
      <c r="BE508" s="155">
        <f>IF(N508="základní",J508,0)</f>
        <v>130408.86</v>
      </c>
      <c r="BF508" s="155">
        <f>IF(N508="snížená",J508,0)</f>
        <v>0</v>
      </c>
      <c r="BG508" s="155">
        <f>IF(N508="zákl. přenesená",J508,0)</f>
        <v>0</v>
      </c>
      <c r="BH508" s="155">
        <f>IF(N508="sníž. přenesená",J508,0)</f>
        <v>0</v>
      </c>
      <c r="BI508" s="155">
        <f>IF(N508="nulová",J508,0)</f>
        <v>0</v>
      </c>
      <c r="BJ508" s="16" t="s">
        <v>85</v>
      </c>
      <c r="BK508" s="155">
        <f>ROUND(I508*H508,2)</f>
        <v>130408.86</v>
      </c>
      <c r="BL508" s="16" t="s">
        <v>283</v>
      </c>
      <c r="BM508" s="154" t="s">
        <v>897</v>
      </c>
    </row>
    <row r="509" spans="1:65" s="12" customFormat="1" ht="22.5">
      <c r="B509" s="165"/>
      <c r="D509" s="156" t="s">
        <v>210</v>
      </c>
      <c r="E509" s="166" t="s">
        <v>1</v>
      </c>
      <c r="F509" s="167" t="s">
        <v>898</v>
      </c>
      <c r="H509" s="168">
        <v>98.7</v>
      </c>
      <c r="I509" s="169"/>
      <c r="L509" s="165"/>
      <c r="M509" s="170"/>
      <c r="N509" s="171"/>
      <c r="O509" s="171"/>
      <c r="P509" s="171"/>
      <c r="Q509" s="171"/>
      <c r="R509" s="171"/>
      <c r="S509" s="171"/>
      <c r="T509" s="172"/>
      <c r="AT509" s="166" t="s">
        <v>210</v>
      </c>
      <c r="AU509" s="166" t="s">
        <v>87</v>
      </c>
      <c r="AV509" s="12" t="s">
        <v>87</v>
      </c>
      <c r="AW509" s="12" t="s">
        <v>32</v>
      </c>
      <c r="AX509" s="12" t="s">
        <v>77</v>
      </c>
      <c r="AY509" s="166" t="s">
        <v>122</v>
      </c>
    </row>
    <row r="510" spans="1:65" s="12" customFormat="1">
      <c r="B510" s="165"/>
      <c r="D510" s="156" t="s">
        <v>210</v>
      </c>
      <c r="E510" s="166" t="s">
        <v>1</v>
      </c>
      <c r="F510" s="167" t="s">
        <v>899</v>
      </c>
      <c r="H510" s="168">
        <v>43.9</v>
      </c>
      <c r="I510" s="169"/>
      <c r="L510" s="165"/>
      <c r="M510" s="170"/>
      <c r="N510" s="171"/>
      <c r="O510" s="171"/>
      <c r="P510" s="171"/>
      <c r="Q510" s="171"/>
      <c r="R510" s="171"/>
      <c r="S510" s="171"/>
      <c r="T510" s="172"/>
      <c r="AT510" s="166" t="s">
        <v>210</v>
      </c>
      <c r="AU510" s="166" t="s">
        <v>87</v>
      </c>
      <c r="AV510" s="12" t="s">
        <v>87</v>
      </c>
      <c r="AW510" s="12" t="s">
        <v>32</v>
      </c>
      <c r="AX510" s="12" t="s">
        <v>77</v>
      </c>
      <c r="AY510" s="166" t="s">
        <v>122</v>
      </c>
    </row>
    <row r="511" spans="1:65" s="12" customFormat="1">
      <c r="B511" s="165"/>
      <c r="D511" s="156" t="s">
        <v>210</v>
      </c>
      <c r="E511" s="166" t="s">
        <v>1</v>
      </c>
      <c r="F511" s="167" t="s">
        <v>900</v>
      </c>
      <c r="H511" s="168">
        <v>29.6</v>
      </c>
      <c r="I511" s="169"/>
      <c r="L511" s="165"/>
      <c r="M511" s="170"/>
      <c r="N511" s="171"/>
      <c r="O511" s="171"/>
      <c r="P511" s="171"/>
      <c r="Q511" s="171"/>
      <c r="R511" s="171"/>
      <c r="S511" s="171"/>
      <c r="T511" s="172"/>
      <c r="AT511" s="166" t="s">
        <v>210</v>
      </c>
      <c r="AU511" s="166" t="s">
        <v>87</v>
      </c>
      <c r="AV511" s="12" t="s">
        <v>87</v>
      </c>
      <c r="AW511" s="12" t="s">
        <v>32</v>
      </c>
      <c r="AX511" s="12" t="s">
        <v>77</v>
      </c>
      <c r="AY511" s="166" t="s">
        <v>122</v>
      </c>
    </row>
    <row r="512" spans="1:65" s="12" customFormat="1">
      <c r="B512" s="165"/>
      <c r="D512" s="156" t="s">
        <v>210</v>
      </c>
      <c r="E512" s="166" t="s">
        <v>1</v>
      </c>
      <c r="F512" s="167" t="s">
        <v>901</v>
      </c>
      <c r="H512" s="168">
        <v>9.8000000000000007</v>
      </c>
      <c r="I512" s="169"/>
      <c r="L512" s="165"/>
      <c r="M512" s="170"/>
      <c r="N512" s="171"/>
      <c r="O512" s="171"/>
      <c r="P512" s="171"/>
      <c r="Q512" s="171"/>
      <c r="R512" s="171"/>
      <c r="S512" s="171"/>
      <c r="T512" s="172"/>
      <c r="AT512" s="166" t="s">
        <v>210</v>
      </c>
      <c r="AU512" s="166" t="s">
        <v>87</v>
      </c>
      <c r="AV512" s="12" t="s">
        <v>87</v>
      </c>
      <c r="AW512" s="12" t="s">
        <v>32</v>
      </c>
      <c r="AX512" s="12" t="s">
        <v>77</v>
      </c>
      <c r="AY512" s="166" t="s">
        <v>122</v>
      </c>
    </row>
    <row r="513" spans="1:65" s="12" customFormat="1">
      <c r="B513" s="165"/>
      <c r="D513" s="156" t="s">
        <v>210</v>
      </c>
      <c r="E513" s="166" t="s">
        <v>1</v>
      </c>
      <c r="F513" s="167" t="s">
        <v>902</v>
      </c>
      <c r="H513" s="168">
        <v>12.4</v>
      </c>
      <c r="I513" s="169"/>
      <c r="L513" s="165"/>
      <c r="M513" s="170"/>
      <c r="N513" s="171"/>
      <c r="O513" s="171"/>
      <c r="P513" s="171"/>
      <c r="Q513" s="171"/>
      <c r="R513" s="171"/>
      <c r="S513" s="171"/>
      <c r="T513" s="172"/>
      <c r="AT513" s="166" t="s">
        <v>210</v>
      </c>
      <c r="AU513" s="166" t="s">
        <v>87</v>
      </c>
      <c r="AV513" s="12" t="s">
        <v>87</v>
      </c>
      <c r="AW513" s="12" t="s">
        <v>32</v>
      </c>
      <c r="AX513" s="12" t="s">
        <v>77</v>
      </c>
      <c r="AY513" s="166" t="s">
        <v>122</v>
      </c>
    </row>
    <row r="514" spans="1:65" s="12" customFormat="1">
      <c r="B514" s="165"/>
      <c r="D514" s="156" t="s">
        <v>210</v>
      </c>
      <c r="E514" s="166" t="s">
        <v>1</v>
      </c>
      <c r="F514" s="167" t="s">
        <v>903</v>
      </c>
      <c r="H514" s="168">
        <v>9.6</v>
      </c>
      <c r="I514" s="169"/>
      <c r="L514" s="165"/>
      <c r="M514" s="170"/>
      <c r="N514" s="171"/>
      <c r="O514" s="171"/>
      <c r="P514" s="171"/>
      <c r="Q514" s="171"/>
      <c r="R514" s="171"/>
      <c r="S514" s="171"/>
      <c r="T514" s="172"/>
      <c r="AT514" s="166" t="s">
        <v>210</v>
      </c>
      <c r="AU514" s="166" t="s">
        <v>87</v>
      </c>
      <c r="AV514" s="12" t="s">
        <v>87</v>
      </c>
      <c r="AW514" s="12" t="s">
        <v>32</v>
      </c>
      <c r="AX514" s="12" t="s">
        <v>77</v>
      </c>
      <c r="AY514" s="166" t="s">
        <v>122</v>
      </c>
    </row>
    <row r="515" spans="1:65" s="12" customFormat="1">
      <c r="B515" s="165"/>
      <c r="D515" s="156" t="s">
        <v>210</v>
      </c>
      <c r="E515" s="166" t="s">
        <v>1</v>
      </c>
      <c r="F515" s="167" t="s">
        <v>904</v>
      </c>
      <c r="H515" s="168">
        <v>11.2</v>
      </c>
      <c r="I515" s="169"/>
      <c r="L515" s="165"/>
      <c r="M515" s="170"/>
      <c r="N515" s="171"/>
      <c r="O515" s="171"/>
      <c r="P515" s="171"/>
      <c r="Q515" s="171"/>
      <c r="R515" s="171"/>
      <c r="S515" s="171"/>
      <c r="T515" s="172"/>
      <c r="AT515" s="166" t="s">
        <v>210</v>
      </c>
      <c r="AU515" s="166" t="s">
        <v>87</v>
      </c>
      <c r="AV515" s="12" t="s">
        <v>87</v>
      </c>
      <c r="AW515" s="12" t="s">
        <v>32</v>
      </c>
      <c r="AX515" s="12" t="s">
        <v>77</v>
      </c>
      <c r="AY515" s="166" t="s">
        <v>122</v>
      </c>
    </row>
    <row r="516" spans="1:65" s="12" customFormat="1">
      <c r="B516" s="165"/>
      <c r="D516" s="156" t="s">
        <v>210</v>
      </c>
      <c r="E516" s="166" t="s">
        <v>1</v>
      </c>
      <c r="F516" s="167" t="s">
        <v>905</v>
      </c>
      <c r="H516" s="168">
        <v>31.9</v>
      </c>
      <c r="I516" s="169"/>
      <c r="L516" s="165"/>
      <c r="M516" s="170"/>
      <c r="N516" s="171"/>
      <c r="O516" s="171"/>
      <c r="P516" s="171"/>
      <c r="Q516" s="171"/>
      <c r="R516" s="171"/>
      <c r="S516" s="171"/>
      <c r="T516" s="172"/>
      <c r="AT516" s="166" t="s">
        <v>210</v>
      </c>
      <c r="AU516" s="166" t="s">
        <v>87</v>
      </c>
      <c r="AV516" s="12" t="s">
        <v>87</v>
      </c>
      <c r="AW516" s="12" t="s">
        <v>32</v>
      </c>
      <c r="AX516" s="12" t="s">
        <v>77</v>
      </c>
      <c r="AY516" s="166" t="s">
        <v>122</v>
      </c>
    </row>
    <row r="517" spans="1:65" s="12" customFormat="1">
      <c r="B517" s="165"/>
      <c r="D517" s="156" t="s">
        <v>210</v>
      </c>
      <c r="E517" s="166" t="s">
        <v>1</v>
      </c>
      <c r="F517" s="167" t="s">
        <v>906</v>
      </c>
      <c r="H517" s="168">
        <v>43.4</v>
      </c>
      <c r="I517" s="169"/>
      <c r="L517" s="165"/>
      <c r="M517" s="170"/>
      <c r="N517" s="171"/>
      <c r="O517" s="171"/>
      <c r="P517" s="171"/>
      <c r="Q517" s="171"/>
      <c r="R517" s="171"/>
      <c r="S517" s="171"/>
      <c r="T517" s="172"/>
      <c r="AT517" s="166" t="s">
        <v>210</v>
      </c>
      <c r="AU517" s="166" t="s">
        <v>87</v>
      </c>
      <c r="AV517" s="12" t="s">
        <v>87</v>
      </c>
      <c r="AW517" s="12" t="s">
        <v>32</v>
      </c>
      <c r="AX517" s="12" t="s">
        <v>77</v>
      </c>
      <c r="AY517" s="166" t="s">
        <v>122</v>
      </c>
    </row>
    <row r="518" spans="1:65" s="12" customFormat="1">
      <c r="B518" s="165"/>
      <c r="D518" s="156" t="s">
        <v>210</v>
      </c>
      <c r="E518" s="166" t="s">
        <v>1</v>
      </c>
      <c r="F518" s="167" t="s">
        <v>907</v>
      </c>
      <c r="H518" s="168">
        <v>1.7</v>
      </c>
      <c r="I518" s="169"/>
      <c r="L518" s="165"/>
      <c r="M518" s="170"/>
      <c r="N518" s="171"/>
      <c r="O518" s="171"/>
      <c r="P518" s="171"/>
      <c r="Q518" s="171"/>
      <c r="R518" s="171"/>
      <c r="S518" s="171"/>
      <c r="T518" s="172"/>
      <c r="AT518" s="166" t="s">
        <v>210</v>
      </c>
      <c r="AU518" s="166" t="s">
        <v>87</v>
      </c>
      <c r="AV518" s="12" t="s">
        <v>87</v>
      </c>
      <c r="AW518" s="12" t="s">
        <v>32</v>
      </c>
      <c r="AX518" s="12" t="s">
        <v>77</v>
      </c>
      <c r="AY518" s="166" t="s">
        <v>122</v>
      </c>
    </row>
    <row r="519" spans="1:65" s="13" customFormat="1">
      <c r="B519" s="173"/>
      <c r="D519" s="156" t="s">
        <v>210</v>
      </c>
      <c r="E519" s="174" t="s">
        <v>1</v>
      </c>
      <c r="F519" s="175" t="s">
        <v>237</v>
      </c>
      <c r="H519" s="176">
        <v>292.2</v>
      </c>
      <c r="I519" s="177"/>
      <c r="L519" s="173"/>
      <c r="M519" s="178"/>
      <c r="N519" s="179"/>
      <c r="O519" s="179"/>
      <c r="P519" s="179"/>
      <c r="Q519" s="179"/>
      <c r="R519" s="179"/>
      <c r="S519" s="179"/>
      <c r="T519" s="180"/>
      <c r="AT519" s="174" t="s">
        <v>210</v>
      </c>
      <c r="AU519" s="174" t="s">
        <v>87</v>
      </c>
      <c r="AV519" s="13" t="s">
        <v>141</v>
      </c>
      <c r="AW519" s="13" t="s">
        <v>32</v>
      </c>
      <c r="AX519" s="13" t="s">
        <v>85</v>
      </c>
      <c r="AY519" s="174" t="s">
        <v>122</v>
      </c>
    </row>
    <row r="520" spans="1:65" s="1" customFormat="1" ht="14.45" customHeight="1">
      <c r="A520" s="31"/>
      <c r="B520" s="142"/>
      <c r="C520" s="181" t="s">
        <v>908</v>
      </c>
      <c r="D520" s="181" t="s">
        <v>310</v>
      </c>
      <c r="E520" s="182" t="s">
        <v>909</v>
      </c>
      <c r="F520" s="183" t="s">
        <v>910</v>
      </c>
      <c r="G520" s="184" t="s">
        <v>222</v>
      </c>
      <c r="H520" s="185">
        <v>321.42</v>
      </c>
      <c r="I520" s="186">
        <v>300.33</v>
      </c>
      <c r="J520" s="187">
        <f>ROUND(I520*H520,2)</f>
        <v>96532.07</v>
      </c>
      <c r="K520" s="183" t="s">
        <v>1</v>
      </c>
      <c r="L520" s="188"/>
      <c r="M520" s="189" t="s">
        <v>1</v>
      </c>
      <c r="N520" s="190" t="s">
        <v>42</v>
      </c>
      <c r="O520" s="57"/>
      <c r="P520" s="152">
        <f>O520*H520</f>
        <v>0</v>
      </c>
      <c r="Q520" s="152">
        <v>1.26E-2</v>
      </c>
      <c r="R520" s="152">
        <f>Q520*H520</f>
        <v>4.0498919999999998</v>
      </c>
      <c r="S520" s="152">
        <v>0</v>
      </c>
      <c r="T520" s="153">
        <f>S520*H520</f>
        <v>0</v>
      </c>
      <c r="U520" s="31"/>
      <c r="V520" s="31"/>
      <c r="W520" s="31"/>
      <c r="X520" s="31"/>
      <c r="Y520" s="31"/>
      <c r="Z520" s="31"/>
      <c r="AA520" s="31"/>
      <c r="AB520" s="31"/>
      <c r="AC520" s="31"/>
      <c r="AD520" s="31"/>
      <c r="AE520" s="31"/>
      <c r="AR520" s="154" t="s">
        <v>385</v>
      </c>
      <c r="AT520" s="154" t="s">
        <v>310</v>
      </c>
      <c r="AU520" s="154" t="s">
        <v>87</v>
      </c>
      <c r="AY520" s="16" t="s">
        <v>122</v>
      </c>
      <c r="BE520" s="155">
        <f>IF(N520="základní",J520,0)</f>
        <v>96532.07</v>
      </c>
      <c r="BF520" s="155">
        <f>IF(N520="snížená",J520,0)</f>
        <v>0</v>
      </c>
      <c r="BG520" s="155">
        <f>IF(N520="zákl. přenesená",J520,0)</f>
        <v>0</v>
      </c>
      <c r="BH520" s="155">
        <f>IF(N520="sníž. přenesená",J520,0)</f>
        <v>0</v>
      </c>
      <c r="BI520" s="155">
        <f>IF(N520="nulová",J520,0)</f>
        <v>0</v>
      </c>
      <c r="BJ520" s="16" t="s">
        <v>85</v>
      </c>
      <c r="BK520" s="155">
        <f>ROUND(I520*H520,2)</f>
        <v>96532.07</v>
      </c>
      <c r="BL520" s="16" t="s">
        <v>283</v>
      </c>
      <c r="BM520" s="154" t="s">
        <v>911</v>
      </c>
    </row>
    <row r="521" spans="1:65" s="12" customFormat="1">
      <c r="B521" s="165"/>
      <c r="D521" s="156" t="s">
        <v>210</v>
      </c>
      <c r="E521" s="166" t="s">
        <v>1</v>
      </c>
      <c r="F521" s="167" t="s">
        <v>912</v>
      </c>
      <c r="H521" s="168">
        <v>321.42</v>
      </c>
      <c r="I521" s="169"/>
      <c r="L521" s="165"/>
      <c r="M521" s="170"/>
      <c r="N521" s="171"/>
      <c r="O521" s="171"/>
      <c r="P521" s="171"/>
      <c r="Q521" s="171"/>
      <c r="R521" s="171"/>
      <c r="S521" s="171"/>
      <c r="T521" s="172"/>
      <c r="AT521" s="166" t="s">
        <v>210</v>
      </c>
      <c r="AU521" s="166" t="s">
        <v>87</v>
      </c>
      <c r="AV521" s="12" t="s">
        <v>87</v>
      </c>
      <c r="AW521" s="12" t="s">
        <v>32</v>
      </c>
      <c r="AX521" s="12" t="s">
        <v>85</v>
      </c>
      <c r="AY521" s="166" t="s">
        <v>122</v>
      </c>
    </row>
    <row r="522" spans="1:65" s="1" customFormat="1" ht="24.2" customHeight="1">
      <c r="A522" s="31"/>
      <c r="B522" s="142"/>
      <c r="C522" s="143" t="s">
        <v>913</v>
      </c>
      <c r="D522" s="143" t="s">
        <v>125</v>
      </c>
      <c r="E522" s="144" t="s">
        <v>914</v>
      </c>
      <c r="F522" s="145" t="s">
        <v>915</v>
      </c>
      <c r="G522" s="146" t="s">
        <v>222</v>
      </c>
      <c r="H522" s="147">
        <v>292.2</v>
      </c>
      <c r="I522" s="148">
        <v>38.049999999999997</v>
      </c>
      <c r="J522" s="149">
        <f>ROUND(I522*H522,2)</f>
        <v>11118.21</v>
      </c>
      <c r="K522" s="145" t="s">
        <v>129</v>
      </c>
      <c r="L522" s="32"/>
      <c r="M522" s="150" t="s">
        <v>1</v>
      </c>
      <c r="N522" s="151" t="s">
        <v>42</v>
      </c>
      <c r="O522" s="57"/>
      <c r="P522" s="152">
        <f>O522*H522</f>
        <v>0</v>
      </c>
      <c r="Q522" s="152">
        <v>0</v>
      </c>
      <c r="R522" s="152">
        <f>Q522*H522</f>
        <v>0</v>
      </c>
      <c r="S522" s="152">
        <v>0</v>
      </c>
      <c r="T522" s="153">
        <f>S522*H522</f>
        <v>0</v>
      </c>
      <c r="U522" s="31"/>
      <c r="V522" s="31"/>
      <c r="W522" s="31"/>
      <c r="X522" s="31"/>
      <c r="Y522" s="31"/>
      <c r="Z522" s="31"/>
      <c r="AA522" s="31"/>
      <c r="AB522" s="31"/>
      <c r="AC522" s="31"/>
      <c r="AD522" s="31"/>
      <c r="AE522" s="31"/>
      <c r="AR522" s="154" t="s">
        <v>283</v>
      </c>
      <c r="AT522" s="154" t="s">
        <v>125</v>
      </c>
      <c r="AU522" s="154" t="s">
        <v>87</v>
      </c>
      <c r="AY522" s="16" t="s">
        <v>122</v>
      </c>
      <c r="BE522" s="155">
        <f>IF(N522="základní",J522,0)</f>
        <v>11118.21</v>
      </c>
      <c r="BF522" s="155">
        <f>IF(N522="snížená",J522,0)</f>
        <v>0</v>
      </c>
      <c r="BG522" s="155">
        <f>IF(N522="zákl. přenesená",J522,0)</f>
        <v>0</v>
      </c>
      <c r="BH522" s="155">
        <f>IF(N522="sníž. přenesená",J522,0)</f>
        <v>0</v>
      </c>
      <c r="BI522" s="155">
        <f>IF(N522="nulová",J522,0)</f>
        <v>0</v>
      </c>
      <c r="BJ522" s="16" t="s">
        <v>85</v>
      </c>
      <c r="BK522" s="155">
        <f>ROUND(I522*H522,2)</f>
        <v>11118.21</v>
      </c>
      <c r="BL522" s="16" t="s">
        <v>283</v>
      </c>
      <c r="BM522" s="154" t="s">
        <v>916</v>
      </c>
    </row>
    <row r="523" spans="1:65" s="1" customFormat="1" ht="38.65" customHeight="1">
      <c r="A523" s="31"/>
      <c r="B523" s="142"/>
      <c r="C523" s="143" t="s">
        <v>917</v>
      </c>
      <c r="D523" s="143" t="s">
        <v>125</v>
      </c>
      <c r="E523" s="144" t="s">
        <v>918</v>
      </c>
      <c r="F523" s="145" t="s">
        <v>919</v>
      </c>
      <c r="G523" s="146" t="s">
        <v>222</v>
      </c>
      <c r="H523" s="147">
        <v>292.2</v>
      </c>
      <c r="I523" s="148">
        <v>73.94</v>
      </c>
      <c r="J523" s="149">
        <f>ROUND(I523*H523,2)</f>
        <v>21605.27</v>
      </c>
      <c r="K523" s="145" t="s">
        <v>1</v>
      </c>
      <c r="L523" s="32"/>
      <c r="M523" s="150" t="s">
        <v>1</v>
      </c>
      <c r="N523" s="151" t="s">
        <v>42</v>
      </c>
      <c r="O523" s="57"/>
      <c r="P523" s="152">
        <f>O523*H523</f>
        <v>0</v>
      </c>
      <c r="Q523" s="152">
        <v>0</v>
      </c>
      <c r="R523" s="152">
        <f>Q523*H523</f>
        <v>0</v>
      </c>
      <c r="S523" s="152">
        <v>0</v>
      </c>
      <c r="T523" s="153">
        <f>S523*H523</f>
        <v>0</v>
      </c>
      <c r="U523" s="31"/>
      <c r="V523" s="31"/>
      <c r="W523" s="31"/>
      <c r="X523" s="31"/>
      <c r="Y523" s="31"/>
      <c r="Z523" s="31"/>
      <c r="AA523" s="31"/>
      <c r="AB523" s="31"/>
      <c r="AC523" s="31"/>
      <c r="AD523" s="31"/>
      <c r="AE523" s="31"/>
      <c r="AR523" s="154" t="s">
        <v>283</v>
      </c>
      <c r="AT523" s="154" t="s">
        <v>125</v>
      </c>
      <c r="AU523" s="154" t="s">
        <v>87</v>
      </c>
      <c r="AY523" s="16" t="s">
        <v>122</v>
      </c>
      <c r="BE523" s="155">
        <f>IF(N523="základní",J523,0)</f>
        <v>21605.27</v>
      </c>
      <c r="BF523" s="155">
        <f>IF(N523="snížená",J523,0)</f>
        <v>0</v>
      </c>
      <c r="BG523" s="155">
        <f>IF(N523="zákl. přenesená",J523,0)</f>
        <v>0</v>
      </c>
      <c r="BH523" s="155">
        <f>IF(N523="sníž. přenesená",J523,0)</f>
        <v>0</v>
      </c>
      <c r="BI523" s="155">
        <f>IF(N523="nulová",J523,0)</f>
        <v>0</v>
      </c>
      <c r="BJ523" s="16" t="s">
        <v>85</v>
      </c>
      <c r="BK523" s="155">
        <f>ROUND(I523*H523,2)</f>
        <v>21605.27</v>
      </c>
      <c r="BL523" s="16" t="s">
        <v>283</v>
      </c>
      <c r="BM523" s="154" t="s">
        <v>920</v>
      </c>
    </row>
    <row r="524" spans="1:65" s="1" customFormat="1" ht="14.45" customHeight="1">
      <c r="A524" s="31"/>
      <c r="B524" s="142"/>
      <c r="C524" s="143" t="s">
        <v>921</v>
      </c>
      <c r="D524" s="143" t="s">
        <v>125</v>
      </c>
      <c r="E524" s="144" t="s">
        <v>922</v>
      </c>
      <c r="F524" s="145" t="s">
        <v>923</v>
      </c>
      <c r="G524" s="146" t="s">
        <v>222</v>
      </c>
      <c r="H524" s="147">
        <v>292.2</v>
      </c>
      <c r="I524" s="148">
        <v>45.47</v>
      </c>
      <c r="J524" s="149">
        <f>ROUND(I524*H524,2)</f>
        <v>13286.33</v>
      </c>
      <c r="K524" s="145" t="s">
        <v>129</v>
      </c>
      <c r="L524" s="32"/>
      <c r="M524" s="150" t="s">
        <v>1</v>
      </c>
      <c r="N524" s="151" t="s">
        <v>42</v>
      </c>
      <c r="O524" s="57"/>
      <c r="P524" s="152">
        <f>O524*H524</f>
        <v>0</v>
      </c>
      <c r="Q524" s="152">
        <v>2.9999999999999997E-4</v>
      </c>
      <c r="R524" s="152">
        <f>Q524*H524</f>
        <v>8.7659999999999988E-2</v>
      </c>
      <c r="S524" s="152">
        <v>0</v>
      </c>
      <c r="T524" s="153">
        <f>S524*H524</f>
        <v>0</v>
      </c>
      <c r="U524" s="31"/>
      <c r="V524" s="31"/>
      <c r="W524" s="31"/>
      <c r="X524" s="31"/>
      <c r="Y524" s="31"/>
      <c r="Z524" s="31"/>
      <c r="AA524" s="31"/>
      <c r="AB524" s="31"/>
      <c r="AC524" s="31"/>
      <c r="AD524" s="31"/>
      <c r="AE524" s="31"/>
      <c r="AR524" s="154" t="s">
        <v>283</v>
      </c>
      <c r="AT524" s="154" t="s">
        <v>125</v>
      </c>
      <c r="AU524" s="154" t="s">
        <v>87</v>
      </c>
      <c r="AY524" s="16" t="s">
        <v>122</v>
      </c>
      <c r="BE524" s="155">
        <f>IF(N524="základní",J524,0)</f>
        <v>13286.33</v>
      </c>
      <c r="BF524" s="155">
        <f>IF(N524="snížená",J524,0)</f>
        <v>0</v>
      </c>
      <c r="BG524" s="155">
        <f>IF(N524="zákl. přenesená",J524,0)</f>
        <v>0</v>
      </c>
      <c r="BH524" s="155">
        <f>IF(N524="sníž. přenesená",J524,0)</f>
        <v>0</v>
      </c>
      <c r="BI524" s="155">
        <f>IF(N524="nulová",J524,0)</f>
        <v>0</v>
      </c>
      <c r="BJ524" s="16" t="s">
        <v>85</v>
      </c>
      <c r="BK524" s="155">
        <f>ROUND(I524*H524,2)</f>
        <v>13286.33</v>
      </c>
      <c r="BL524" s="16" t="s">
        <v>283</v>
      </c>
      <c r="BM524" s="154" t="s">
        <v>924</v>
      </c>
    </row>
    <row r="525" spans="1:65" s="1" customFormat="1" ht="14.45" customHeight="1">
      <c r="A525" s="31"/>
      <c r="B525" s="142"/>
      <c r="C525" s="143" t="s">
        <v>925</v>
      </c>
      <c r="D525" s="143" t="s">
        <v>125</v>
      </c>
      <c r="E525" s="144" t="s">
        <v>926</v>
      </c>
      <c r="F525" s="145" t="s">
        <v>927</v>
      </c>
      <c r="G525" s="146" t="s">
        <v>254</v>
      </c>
      <c r="H525" s="147">
        <v>210</v>
      </c>
      <c r="I525" s="148">
        <v>32.229999999999997</v>
      </c>
      <c r="J525" s="149">
        <f>ROUND(I525*H525,2)</f>
        <v>6768.3</v>
      </c>
      <c r="K525" s="145" t="s">
        <v>129</v>
      </c>
      <c r="L525" s="32"/>
      <c r="M525" s="150" t="s">
        <v>1</v>
      </c>
      <c r="N525" s="151" t="s">
        <v>42</v>
      </c>
      <c r="O525" s="57"/>
      <c r="P525" s="152">
        <f>O525*H525</f>
        <v>0</v>
      </c>
      <c r="Q525" s="152">
        <v>3.0000000000000001E-5</v>
      </c>
      <c r="R525" s="152">
        <f>Q525*H525</f>
        <v>6.3E-3</v>
      </c>
      <c r="S525" s="152">
        <v>0</v>
      </c>
      <c r="T525" s="153">
        <f>S525*H525</f>
        <v>0</v>
      </c>
      <c r="U525" s="31"/>
      <c r="V525" s="31"/>
      <c r="W525" s="31"/>
      <c r="X525" s="31"/>
      <c r="Y525" s="31"/>
      <c r="Z525" s="31"/>
      <c r="AA525" s="31"/>
      <c r="AB525" s="31"/>
      <c r="AC525" s="31"/>
      <c r="AD525" s="31"/>
      <c r="AE525" s="31"/>
      <c r="AR525" s="154" t="s">
        <v>283</v>
      </c>
      <c r="AT525" s="154" t="s">
        <v>125</v>
      </c>
      <c r="AU525" s="154" t="s">
        <v>87</v>
      </c>
      <c r="AY525" s="16" t="s">
        <v>122</v>
      </c>
      <c r="BE525" s="155">
        <f>IF(N525="základní",J525,0)</f>
        <v>6768.3</v>
      </c>
      <c r="BF525" s="155">
        <f>IF(N525="snížená",J525,0)</f>
        <v>0</v>
      </c>
      <c r="BG525" s="155">
        <f>IF(N525="zákl. přenesená",J525,0)</f>
        <v>0</v>
      </c>
      <c r="BH525" s="155">
        <f>IF(N525="sníž. přenesená",J525,0)</f>
        <v>0</v>
      </c>
      <c r="BI525" s="155">
        <f>IF(N525="nulová",J525,0)</f>
        <v>0</v>
      </c>
      <c r="BJ525" s="16" t="s">
        <v>85</v>
      </c>
      <c r="BK525" s="155">
        <f>ROUND(I525*H525,2)</f>
        <v>6768.3</v>
      </c>
      <c r="BL525" s="16" t="s">
        <v>283</v>
      </c>
      <c r="BM525" s="154" t="s">
        <v>928</v>
      </c>
    </row>
    <row r="526" spans="1:65" s="1" customFormat="1" ht="24.2" customHeight="1">
      <c r="A526" s="31"/>
      <c r="B526" s="142"/>
      <c r="C526" s="143" t="s">
        <v>929</v>
      </c>
      <c r="D526" s="143" t="s">
        <v>125</v>
      </c>
      <c r="E526" s="144" t="s">
        <v>930</v>
      </c>
      <c r="F526" s="145" t="s">
        <v>931</v>
      </c>
      <c r="G526" s="146" t="s">
        <v>222</v>
      </c>
      <c r="H526" s="147">
        <v>116.88</v>
      </c>
      <c r="I526" s="148">
        <v>333.82</v>
      </c>
      <c r="J526" s="149">
        <f>ROUND(I526*H526,2)</f>
        <v>39016.879999999997</v>
      </c>
      <c r="K526" s="145" t="s">
        <v>129</v>
      </c>
      <c r="L526" s="32"/>
      <c r="M526" s="150" t="s">
        <v>1</v>
      </c>
      <c r="N526" s="151" t="s">
        <v>42</v>
      </c>
      <c r="O526" s="57"/>
      <c r="P526" s="152">
        <f>O526*H526</f>
        <v>0</v>
      </c>
      <c r="Q526" s="152">
        <v>1.5E-3</v>
      </c>
      <c r="R526" s="152">
        <f>Q526*H526</f>
        <v>0.17532</v>
      </c>
      <c r="S526" s="152">
        <v>0</v>
      </c>
      <c r="T526" s="153">
        <f>S526*H526</f>
        <v>0</v>
      </c>
      <c r="U526" s="31"/>
      <c r="V526" s="31"/>
      <c r="W526" s="31"/>
      <c r="X526" s="31"/>
      <c r="Y526" s="31"/>
      <c r="Z526" s="31"/>
      <c r="AA526" s="31"/>
      <c r="AB526" s="31"/>
      <c r="AC526" s="31"/>
      <c r="AD526" s="31"/>
      <c r="AE526" s="31"/>
      <c r="AR526" s="154" t="s">
        <v>283</v>
      </c>
      <c r="AT526" s="154" t="s">
        <v>125</v>
      </c>
      <c r="AU526" s="154" t="s">
        <v>87</v>
      </c>
      <c r="AY526" s="16" t="s">
        <v>122</v>
      </c>
      <c r="BE526" s="155">
        <f>IF(N526="základní",J526,0)</f>
        <v>39016.879999999997</v>
      </c>
      <c r="BF526" s="155">
        <f>IF(N526="snížená",J526,0)</f>
        <v>0</v>
      </c>
      <c r="BG526" s="155">
        <f>IF(N526="zákl. přenesená",J526,0)</f>
        <v>0</v>
      </c>
      <c r="BH526" s="155">
        <f>IF(N526="sníž. přenesená",J526,0)</f>
        <v>0</v>
      </c>
      <c r="BI526" s="155">
        <f>IF(N526="nulová",J526,0)</f>
        <v>0</v>
      </c>
      <c r="BJ526" s="16" t="s">
        <v>85</v>
      </c>
      <c r="BK526" s="155">
        <f>ROUND(I526*H526,2)</f>
        <v>39016.879999999997</v>
      </c>
      <c r="BL526" s="16" t="s">
        <v>283</v>
      </c>
      <c r="BM526" s="154" t="s">
        <v>932</v>
      </c>
    </row>
    <row r="527" spans="1:65" s="12" customFormat="1">
      <c r="B527" s="165"/>
      <c r="D527" s="156" t="s">
        <v>210</v>
      </c>
      <c r="E527" s="166" t="s">
        <v>1</v>
      </c>
      <c r="F527" s="167" t="s">
        <v>933</v>
      </c>
      <c r="H527" s="168">
        <v>116.88</v>
      </c>
      <c r="I527" s="169"/>
      <c r="L527" s="165"/>
      <c r="M527" s="170"/>
      <c r="N527" s="171"/>
      <c r="O527" s="171"/>
      <c r="P527" s="171"/>
      <c r="Q527" s="171"/>
      <c r="R527" s="171"/>
      <c r="S527" s="171"/>
      <c r="T527" s="172"/>
      <c r="AT527" s="166" t="s">
        <v>210</v>
      </c>
      <c r="AU527" s="166" t="s">
        <v>87</v>
      </c>
      <c r="AV527" s="12" t="s">
        <v>87</v>
      </c>
      <c r="AW527" s="12" t="s">
        <v>32</v>
      </c>
      <c r="AX527" s="12" t="s">
        <v>85</v>
      </c>
      <c r="AY527" s="166" t="s">
        <v>122</v>
      </c>
    </row>
    <row r="528" spans="1:65" s="1" customFormat="1" ht="24.2" customHeight="1">
      <c r="A528" s="31"/>
      <c r="B528" s="142"/>
      <c r="C528" s="143" t="s">
        <v>934</v>
      </c>
      <c r="D528" s="143" t="s">
        <v>125</v>
      </c>
      <c r="E528" s="144" t="s">
        <v>935</v>
      </c>
      <c r="F528" s="145" t="s">
        <v>936</v>
      </c>
      <c r="G528" s="146" t="s">
        <v>254</v>
      </c>
      <c r="H528" s="147">
        <v>40</v>
      </c>
      <c r="I528" s="148">
        <v>388.59</v>
      </c>
      <c r="J528" s="149">
        <f>ROUND(I528*H528,2)</f>
        <v>15543.6</v>
      </c>
      <c r="K528" s="145" t="s">
        <v>129</v>
      </c>
      <c r="L528" s="32"/>
      <c r="M528" s="150" t="s">
        <v>1</v>
      </c>
      <c r="N528" s="151" t="s">
        <v>42</v>
      </c>
      <c r="O528" s="57"/>
      <c r="P528" s="152">
        <f>O528*H528</f>
        <v>0</v>
      </c>
      <c r="Q528" s="152">
        <v>2.7999999999999998E-4</v>
      </c>
      <c r="R528" s="152">
        <f>Q528*H528</f>
        <v>1.1199999999999998E-2</v>
      </c>
      <c r="S528" s="152">
        <v>0</v>
      </c>
      <c r="T528" s="153">
        <f>S528*H528</f>
        <v>0</v>
      </c>
      <c r="U528" s="31"/>
      <c r="V528" s="31"/>
      <c r="W528" s="31"/>
      <c r="X528" s="31"/>
      <c r="Y528" s="31"/>
      <c r="Z528" s="31"/>
      <c r="AA528" s="31"/>
      <c r="AB528" s="31"/>
      <c r="AC528" s="31"/>
      <c r="AD528" s="31"/>
      <c r="AE528" s="31"/>
      <c r="AR528" s="154" t="s">
        <v>283</v>
      </c>
      <c r="AT528" s="154" t="s">
        <v>125</v>
      </c>
      <c r="AU528" s="154" t="s">
        <v>87</v>
      </c>
      <c r="AY528" s="16" t="s">
        <v>122</v>
      </c>
      <c r="BE528" s="155">
        <f>IF(N528="základní",J528,0)</f>
        <v>15543.6</v>
      </c>
      <c r="BF528" s="155">
        <f>IF(N528="snížená",J528,0)</f>
        <v>0</v>
      </c>
      <c r="BG528" s="155">
        <f>IF(N528="zákl. přenesená",J528,0)</f>
        <v>0</v>
      </c>
      <c r="BH528" s="155">
        <f>IF(N528="sníž. přenesená",J528,0)</f>
        <v>0</v>
      </c>
      <c r="BI528" s="155">
        <f>IF(N528="nulová",J528,0)</f>
        <v>0</v>
      </c>
      <c r="BJ528" s="16" t="s">
        <v>85</v>
      </c>
      <c r="BK528" s="155">
        <f>ROUND(I528*H528,2)</f>
        <v>15543.6</v>
      </c>
      <c r="BL528" s="16" t="s">
        <v>283</v>
      </c>
      <c r="BM528" s="154" t="s">
        <v>937</v>
      </c>
    </row>
    <row r="529" spans="1:65" s="1" customFormat="1" ht="24.2" customHeight="1">
      <c r="A529" s="31"/>
      <c r="B529" s="142"/>
      <c r="C529" s="143" t="s">
        <v>938</v>
      </c>
      <c r="D529" s="143" t="s">
        <v>125</v>
      </c>
      <c r="E529" s="144" t="s">
        <v>939</v>
      </c>
      <c r="F529" s="145" t="s">
        <v>940</v>
      </c>
      <c r="G529" s="146" t="s">
        <v>230</v>
      </c>
      <c r="H529" s="147">
        <v>5.85</v>
      </c>
      <c r="I529" s="148">
        <v>540.59</v>
      </c>
      <c r="J529" s="149">
        <f>ROUND(I529*H529,2)</f>
        <v>3162.45</v>
      </c>
      <c r="K529" s="145" t="s">
        <v>129</v>
      </c>
      <c r="L529" s="32"/>
      <c r="M529" s="150" t="s">
        <v>1</v>
      </c>
      <c r="N529" s="151" t="s">
        <v>42</v>
      </c>
      <c r="O529" s="57"/>
      <c r="P529" s="152">
        <f>O529*H529</f>
        <v>0</v>
      </c>
      <c r="Q529" s="152">
        <v>0</v>
      </c>
      <c r="R529" s="152">
        <f>Q529*H529</f>
        <v>0</v>
      </c>
      <c r="S529" s="152">
        <v>0</v>
      </c>
      <c r="T529" s="153">
        <f>S529*H529</f>
        <v>0</v>
      </c>
      <c r="U529" s="31"/>
      <c r="V529" s="31"/>
      <c r="W529" s="31"/>
      <c r="X529" s="31"/>
      <c r="Y529" s="31"/>
      <c r="Z529" s="31"/>
      <c r="AA529" s="31"/>
      <c r="AB529" s="31"/>
      <c r="AC529" s="31"/>
      <c r="AD529" s="31"/>
      <c r="AE529" s="31"/>
      <c r="AR529" s="154" t="s">
        <v>283</v>
      </c>
      <c r="AT529" s="154" t="s">
        <v>125</v>
      </c>
      <c r="AU529" s="154" t="s">
        <v>87</v>
      </c>
      <c r="AY529" s="16" t="s">
        <v>122</v>
      </c>
      <c r="BE529" s="155">
        <f>IF(N529="základní",J529,0)</f>
        <v>3162.45</v>
      </c>
      <c r="BF529" s="155">
        <f>IF(N529="snížená",J529,0)</f>
        <v>0</v>
      </c>
      <c r="BG529" s="155">
        <f>IF(N529="zákl. přenesená",J529,0)</f>
        <v>0</v>
      </c>
      <c r="BH529" s="155">
        <f>IF(N529="sníž. přenesená",J529,0)</f>
        <v>0</v>
      </c>
      <c r="BI529" s="155">
        <f>IF(N529="nulová",J529,0)</f>
        <v>0</v>
      </c>
      <c r="BJ529" s="16" t="s">
        <v>85</v>
      </c>
      <c r="BK529" s="155">
        <f>ROUND(I529*H529,2)</f>
        <v>3162.45</v>
      </c>
      <c r="BL529" s="16" t="s">
        <v>283</v>
      </c>
      <c r="BM529" s="154" t="s">
        <v>941</v>
      </c>
    </row>
    <row r="530" spans="1:65" s="11" customFormat="1" ht="22.9" customHeight="1">
      <c r="B530" s="129"/>
      <c r="D530" s="130" t="s">
        <v>76</v>
      </c>
      <c r="E530" s="140" t="s">
        <v>942</v>
      </c>
      <c r="F530" s="140" t="s">
        <v>943</v>
      </c>
      <c r="I530" s="132"/>
      <c r="J530" s="141">
        <f>BK530</f>
        <v>40548.21</v>
      </c>
      <c r="L530" s="129"/>
      <c r="M530" s="134"/>
      <c r="N530" s="135"/>
      <c r="O530" s="135"/>
      <c r="P530" s="136">
        <f>SUM(P531:P558)</f>
        <v>0</v>
      </c>
      <c r="Q530" s="135"/>
      <c r="R530" s="136">
        <f>SUM(R531:R558)</f>
        <v>1.1581829999999998E-2</v>
      </c>
      <c r="S530" s="135"/>
      <c r="T530" s="137">
        <f>SUM(T531:T558)</f>
        <v>0</v>
      </c>
      <c r="AR530" s="130" t="s">
        <v>87</v>
      </c>
      <c r="AT530" s="138" t="s">
        <v>76</v>
      </c>
      <c r="AU530" s="138" t="s">
        <v>85</v>
      </c>
      <c r="AY530" s="130" t="s">
        <v>122</v>
      </c>
      <c r="BK530" s="139">
        <f>SUM(BK531:BK558)</f>
        <v>40548.21</v>
      </c>
    </row>
    <row r="531" spans="1:65" s="1" customFormat="1" ht="24.2" customHeight="1">
      <c r="A531" s="31"/>
      <c r="B531" s="142"/>
      <c r="C531" s="143" t="s">
        <v>944</v>
      </c>
      <c r="D531" s="143" t="s">
        <v>125</v>
      </c>
      <c r="E531" s="144" t="s">
        <v>945</v>
      </c>
      <c r="F531" s="145" t="s">
        <v>946</v>
      </c>
      <c r="G531" s="146" t="s">
        <v>222</v>
      </c>
      <c r="H531" s="147">
        <v>29.696999999999999</v>
      </c>
      <c r="I531" s="148">
        <v>79.040000000000006</v>
      </c>
      <c r="J531" s="149">
        <f>ROUND(I531*H531,2)</f>
        <v>2347.25</v>
      </c>
      <c r="K531" s="145" t="s">
        <v>129</v>
      </c>
      <c r="L531" s="32"/>
      <c r="M531" s="150" t="s">
        <v>1</v>
      </c>
      <c r="N531" s="151" t="s">
        <v>42</v>
      </c>
      <c r="O531" s="57"/>
      <c r="P531" s="152">
        <f>O531*H531</f>
        <v>0</v>
      </c>
      <c r="Q531" s="152">
        <v>6.0000000000000002E-5</v>
      </c>
      <c r="R531" s="152">
        <f>Q531*H531</f>
        <v>1.7818199999999999E-3</v>
      </c>
      <c r="S531" s="152">
        <v>0</v>
      </c>
      <c r="T531" s="153">
        <f>S531*H531</f>
        <v>0</v>
      </c>
      <c r="U531" s="31"/>
      <c r="V531" s="31"/>
      <c r="W531" s="31"/>
      <c r="X531" s="31"/>
      <c r="Y531" s="31"/>
      <c r="Z531" s="31"/>
      <c r="AA531" s="31"/>
      <c r="AB531" s="31"/>
      <c r="AC531" s="31"/>
      <c r="AD531" s="31"/>
      <c r="AE531" s="31"/>
      <c r="AR531" s="154" t="s">
        <v>283</v>
      </c>
      <c r="AT531" s="154" t="s">
        <v>125</v>
      </c>
      <c r="AU531" s="154" t="s">
        <v>87</v>
      </c>
      <c r="AY531" s="16" t="s">
        <v>122</v>
      </c>
      <c r="BE531" s="155">
        <f>IF(N531="základní",J531,0)</f>
        <v>2347.25</v>
      </c>
      <c r="BF531" s="155">
        <f>IF(N531="snížená",J531,0)</f>
        <v>0</v>
      </c>
      <c r="BG531" s="155">
        <f>IF(N531="zákl. přenesená",J531,0)</f>
        <v>0</v>
      </c>
      <c r="BH531" s="155">
        <f>IF(N531="sníž. přenesená",J531,0)</f>
        <v>0</v>
      </c>
      <c r="BI531" s="155">
        <f>IF(N531="nulová",J531,0)</f>
        <v>0</v>
      </c>
      <c r="BJ531" s="16" t="s">
        <v>85</v>
      </c>
      <c r="BK531" s="155">
        <f>ROUND(I531*H531,2)</f>
        <v>2347.25</v>
      </c>
      <c r="BL531" s="16" t="s">
        <v>283</v>
      </c>
      <c r="BM531" s="154" t="s">
        <v>947</v>
      </c>
    </row>
    <row r="532" spans="1:65" s="12" customFormat="1">
      <c r="B532" s="165"/>
      <c r="D532" s="156" t="s">
        <v>210</v>
      </c>
      <c r="E532" s="166" t="s">
        <v>1</v>
      </c>
      <c r="F532" s="167" t="s">
        <v>948</v>
      </c>
      <c r="H532" s="168">
        <v>2.7240000000000002</v>
      </c>
      <c r="I532" s="169"/>
      <c r="L532" s="165"/>
      <c r="M532" s="170"/>
      <c r="N532" s="171"/>
      <c r="O532" s="171"/>
      <c r="P532" s="171"/>
      <c r="Q532" s="171"/>
      <c r="R532" s="171"/>
      <c r="S532" s="171"/>
      <c r="T532" s="172"/>
      <c r="AT532" s="166" t="s">
        <v>210</v>
      </c>
      <c r="AU532" s="166" t="s">
        <v>87</v>
      </c>
      <c r="AV532" s="12" t="s">
        <v>87</v>
      </c>
      <c r="AW532" s="12" t="s">
        <v>32</v>
      </c>
      <c r="AX532" s="12" t="s">
        <v>77</v>
      </c>
      <c r="AY532" s="166" t="s">
        <v>122</v>
      </c>
    </row>
    <row r="533" spans="1:65" s="12" customFormat="1">
      <c r="B533" s="165"/>
      <c r="D533" s="156" t="s">
        <v>210</v>
      </c>
      <c r="E533" s="166" t="s">
        <v>1</v>
      </c>
      <c r="F533" s="167" t="s">
        <v>949</v>
      </c>
      <c r="H533" s="168">
        <v>2.27</v>
      </c>
      <c r="I533" s="169"/>
      <c r="L533" s="165"/>
      <c r="M533" s="170"/>
      <c r="N533" s="171"/>
      <c r="O533" s="171"/>
      <c r="P533" s="171"/>
      <c r="Q533" s="171"/>
      <c r="R533" s="171"/>
      <c r="S533" s="171"/>
      <c r="T533" s="172"/>
      <c r="AT533" s="166" t="s">
        <v>210</v>
      </c>
      <c r="AU533" s="166" t="s">
        <v>87</v>
      </c>
      <c r="AV533" s="12" t="s">
        <v>87</v>
      </c>
      <c r="AW533" s="12" t="s">
        <v>32</v>
      </c>
      <c r="AX533" s="12" t="s">
        <v>77</v>
      </c>
      <c r="AY533" s="166" t="s">
        <v>122</v>
      </c>
    </row>
    <row r="534" spans="1:65" s="12" customFormat="1">
      <c r="B534" s="165"/>
      <c r="D534" s="156" t="s">
        <v>210</v>
      </c>
      <c r="E534" s="166" t="s">
        <v>1</v>
      </c>
      <c r="F534" s="167" t="s">
        <v>950</v>
      </c>
      <c r="H534" s="168">
        <v>6.05</v>
      </c>
      <c r="I534" s="169"/>
      <c r="L534" s="165"/>
      <c r="M534" s="170"/>
      <c r="N534" s="171"/>
      <c r="O534" s="171"/>
      <c r="P534" s="171"/>
      <c r="Q534" s="171"/>
      <c r="R534" s="171"/>
      <c r="S534" s="171"/>
      <c r="T534" s="172"/>
      <c r="AT534" s="166" t="s">
        <v>210</v>
      </c>
      <c r="AU534" s="166" t="s">
        <v>87</v>
      </c>
      <c r="AV534" s="12" t="s">
        <v>87</v>
      </c>
      <c r="AW534" s="12" t="s">
        <v>32</v>
      </c>
      <c r="AX534" s="12" t="s">
        <v>77</v>
      </c>
      <c r="AY534" s="166" t="s">
        <v>122</v>
      </c>
    </row>
    <row r="535" spans="1:65" s="12" customFormat="1">
      <c r="B535" s="165"/>
      <c r="D535" s="156" t="s">
        <v>210</v>
      </c>
      <c r="E535" s="166" t="s">
        <v>1</v>
      </c>
      <c r="F535" s="167" t="s">
        <v>951</v>
      </c>
      <c r="H535" s="168">
        <v>7.266</v>
      </c>
      <c r="I535" s="169"/>
      <c r="L535" s="165"/>
      <c r="M535" s="170"/>
      <c r="N535" s="171"/>
      <c r="O535" s="171"/>
      <c r="P535" s="171"/>
      <c r="Q535" s="171"/>
      <c r="R535" s="171"/>
      <c r="S535" s="171"/>
      <c r="T535" s="172"/>
      <c r="AT535" s="166" t="s">
        <v>210</v>
      </c>
      <c r="AU535" s="166" t="s">
        <v>87</v>
      </c>
      <c r="AV535" s="12" t="s">
        <v>87</v>
      </c>
      <c r="AW535" s="12" t="s">
        <v>32</v>
      </c>
      <c r="AX535" s="12" t="s">
        <v>77</v>
      </c>
      <c r="AY535" s="166" t="s">
        <v>122</v>
      </c>
    </row>
    <row r="536" spans="1:65" s="12" customFormat="1">
      <c r="B536" s="165"/>
      <c r="D536" s="156" t="s">
        <v>210</v>
      </c>
      <c r="E536" s="166" t="s">
        <v>1</v>
      </c>
      <c r="F536" s="167" t="s">
        <v>952</v>
      </c>
      <c r="H536" s="168">
        <v>1.887</v>
      </c>
      <c r="I536" s="169"/>
      <c r="L536" s="165"/>
      <c r="M536" s="170"/>
      <c r="N536" s="171"/>
      <c r="O536" s="171"/>
      <c r="P536" s="171"/>
      <c r="Q536" s="171"/>
      <c r="R536" s="171"/>
      <c r="S536" s="171"/>
      <c r="T536" s="172"/>
      <c r="AT536" s="166" t="s">
        <v>210</v>
      </c>
      <c r="AU536" s="166" t="s">
        <v>87</v>
      </c>
      <c r="AV536" s="12" t="s">
        <v>87</v>
      </c>
      <c r="AW536" s="12" t="s">
        <v>32</v>
      </c>
      <c r="AX536" s="12" t="s">
        <v>77</v>
      </c>
      <c r="AY536" s="166" t="s">
        <v>122</v>
      </c>
    </row>
    <row r="537" spans="1:65" s="14" customFormat="1">
      <c r="B537" s="191"/>
      <c r="D537" s="156" t="s">
        <v>210</v>
      </c>
      <c r="E537" s="192" t="s">
        <v>1</v>
      </c>
      <c r="F537" s="193" t="s">
        <v>953</v>
      </c>
      <c r="H537" s="194">
        <v>20.197000000000003</v>
      </c>
      <c r="I537" s="195"/>
      <c r="L537" s="191"/>
      <c r="M537" s="196"/>
      <c r="N537" s="197"/>
      <c r="O537" s="197"/>
      <c r="P537" s="197"/>
      <c r="Q537" s="197"/>
      <c r="R537" s="197"/>
      <c r="S537" s="197"/>
      <c r="T537" s="198"/>
      <c r="AT537" s="192" t="s">
        <v>210</v>
      </c>
      <c r="AU537" s="192" t="s">
        <v>87</v>
      </c>
      <c r="AV537" s="14" t="s">
        <v>137</v>
      </c>
      <c r="AW537" s="14" t="s">
        <v>32</v>
      </c>
      <c r="AX537" s="14" t="s">
        <v>77</v>
      </c>
      <c r="AY537" s="192" t="s">
        <v>122</v>
      </c>
    </row>
    <row r="538" spans="1:65" s="12" customFormat="1">
      <c r="B538" s="165"/>
      <c r="D538" s="156" t="s">
        <v>210</v>
      </c>
      <c r="E538" s="166" t="s">
        <v>1</v>
      </c>
      <c r="F538" s="167" t="s">
        <v>954</v>
      </c>
      <c r="H538" s="168">
        <v>9.5</v>
      </c>
      <c r="I538" s="169"/>
      <c r="L538" s="165"/>
      <c r="M538" s="170"/>
      <c r="N538" s="171"/>
      <c r="O538" s="171"/>
      <c r="P538" s="171"/>
      <c r="Q538" s="171"/>
      <c r="R538" s="171"/>
      <c r="S538" s="171"/>
      <c r="T538" s="172"/>
      <c r="AT538" s="166" t="s">
        <v>210</v>
      </c>
      <c r="AU538" s="166" t="s">
        <v>87</v>
      </c>
      <c r="AV538" s="12" t="s">
        <v>87</v>
      </c>
      <c r="AW538" s="12" t="s">
        <v>32</v>
      </c>
      <c r="AX538" s="12" t="s">
        <v>77</v>
      </c>
      <c r="AY538" s="166" t="s">
        <v>122</v>
      </c>
    </row>
    <row r="539" spans="1:65" s="13" customFormat="1">
      <c r="B539" s="173"/>
      <c r="D539" s="156" t="s">
        <v>210</v>
      </c>
      <c r="E539" s="174" t="s">
        <v>1</v>
      </c>
      <c r="F539" s="175" t="s">
        <v>237</v>
      </c>
      <c r="H539" s="176">
        <v>29.697000000000003</v>
      </c>
      <c r="I539" s="177"/>
      <c r="L539" s="173"/>
      <c r="M539" s="178"/>
      <c r="N539" s="179"/>
      <c r="O539" s="179"/>
      <c r="P539" s="179"/>
      <c r="Q539" s="179"/>
      <c r="R539" s="179"/>
      <c r="S539" s="179"/>
      <c r="T539" s="180"/>
      <c r="AT539" s="174" t="s">
        <v>210</v>
      </c>
      <c r="AU539" s="174" t="s">
        <v>87</v>
      </c>
      <c r="AV539" s="13" t="s">
        <v>141</v>
      </c>
      <c r="AW539" s="13" t="s">
        <v>32</v>
      </c>
      <c r="AX539" s="13" t="s">
        <v>85</v>
      </c>
      <c r="AY539" s="174" t="s">
        <v>122</v>
      </c>
    </row>
    <row r="540" spans="1:65" s="1" customFormat="1" ht="24.2" customHeight="1">
      <c r="A540" s="31"/>
      <c r="B540" s="142"/>
      <c r="C540" s="143" t="s">
        <v>955</v>
      </c>
      <c r="D540" s="143" t="s">
        <v>125</v>
      </c>
      <c r="E540" s="144" t="s">
        <v>956</v>
      </c>
      <c r="F540" s="145" t="s">
        <v>957</v>
      </c>
      <c r="G540" s="146" t="s">
        <v>222</v>
      </c>
      <c r="H540" s="147">
        <v>29.696999999999999</v>
      </c>
      <c r="I540" s="148">
        <v>55.75</v>
      </c>
      <c r="J540" s="149">
        <f>ROUND(I540*H540,2)</f>
        <v>1655.61</v>
      </c>
      <c r="K540" s="145" t="s">
        <v>129</v>
      </c>
      <c r="L540" s="32"/>
      <c r="M540" s="150" t="s">
        <v>1</v>
      </c>
      <c r="N540" s="151" t="s">
        <v>42</v>
      </c>
      <c r="O540" s="57"/>
      <c r="P540" s="152">
        <f>O540*H540</f>
        <v>0</v>
      </c>
      <c r="Q540" s="152">
        <v>6.9999999999999994E-5</v>
      </c>
      <c r="R540" s="152">
        <f>Q540*H540</f>
        <v>2.0787899999999996E-3</v>
      </c>
      <c r="S540" s="152">
        <v>0</v>
      </c>
      <c r="T540" s="153">
        <f>S540*H540</f>
        <v>0</v>
      </c>
      <c r="U540" s="31"/>
      <c r="V540" s="31"/>
      <c r="W540" s="31"/>
      <c r="X540" s="31"/>
      <c r="Y540" s="31"/>
      <c r="Z540" s="31"/>
      <c r="AA540" s="31"/>
      <c r="AB540" s="31"/>
      <c r="AC540" s="31"/>
      <c r="AD540" s="31"/>
      <c r="AE540" s="31"/>
      <c r="AR540" s="154" t="s">
        <v>283</v>
      </c>
      <c r="AT540" s="154" t="s">
        <v>125</v>
      </c>
      <c r="AU540" s="154" t="s">
        <v>87</v>
      </c>
      <c r="AY540" s="16" t="s">
        <v>122</v>
      </c>
      <c r="BE540" s="155">
        <f>IF(N540="základní",J540,0)</f>
        <v>1655.61</v>
      </c>
      <c r="BF540" s="155">
        <f>IF(N540="snížená",J540,0)</f>
        <v>0</v>
      </c>
      <c r="BG540" s="155">
        <f>IF(N540="zákl. přenesená",J540,0)</f>
        <v>0</v>
      </c>
      <c r="BH540" s="155">
        <f>IF(N540="sníž. přenesená",J540,0)</f>
        <v>0</v>
      </c>
      <c r="BI540" s="155">
        <f>IF(N540="nulová",J540,0)</f>
        <v>0</v>
      </c>
      <c r="BJ540" s="16" t="s">
        <v>85</v>
      </c>
      <c r="BK540" s="155">
        <f>ROUND(I540*H540,2)</f>
        <v>1655.61</v>
      </c>
      <c r="BL540" s="16" t="s">
        <v>283</v>
      </c>
      <c r="BM540" s="154" t="s">
        <v>958</v>
      </c>
    </row>
    <row r="541" spans="1:65" s="1" customFormat="1" ht="14.45" customHeight="1">
      <c r="A541" s="31"/>
      <c r="B541" s="142"/>
      <c r="C541" s="143" t="s">
        <v>959</v>
      </c>
      <c r="D541" s="143" t="s">
        <v>125</v>
      </c>
      <c r="E541" s="144" t="s">
        <v>960</v>
      </c>
      <c r="F541" s="145" t="s">
        <v>961</v>
      </c>
      <c r="G541" s="146" t="s">
        <v>222</v>
      </c>
      <c r="H541" s="147">
        <v>29.696999999999999</v>
      </c>
      <c r="I541" s="148">
        <v>4.1900000000000004</v>
      </c>
      <c r="J541" s="149">
        <f>ROUND(I541*H541,2)</f>
        <v>124.43</v>
      </c>
      <c r="K541" s="145" t="s">
        <v>129</v>
      </c>
      <c r="L541" s="32"/>
      <c r="M541" s="150" t="s">
        <v>1</v>
      </c>
      <c r="N541" s="151" t="s">
        <v>42</v>
      </c>
      <c r="O541" s="57"/>
      <c r="P541" s="152">
        <f>O541*H541</f>
        <v>0</v>
      </c>
      <c r="Q541" s="152">
        <v>0</v>
      </c>
      <c r="R541" s="152">
        <f>Q541*H541</f>
        <v>0</v>
      </c>
      <c r="S541" s="152">
        <v>0</v>
      </c>
      <c r="T541" s="153">
        <f>S541*H541</f>
        <v>0</v>
      </c>
      <c r="U541" s="31"/>
      <c r="V541" s="31"/>
      <c r="W541" s="31"/>
      <c r="X541" s="31"/>
      <c r="Y541" s="31"/>
      <c r="Z541" s="31"/>
      <c r="AA541" s="31"/>
      <c r="AB541" s="31"/>
      <c r="AC541" s="31"/>
      <c r="AD541" s="31"/>
      <c r="AE541" s="31"/>
      <c r="AR541" s="154" t="s">
        <v>283</v>
      </c>
      <c r="AT541" s="154" t="s">
        <v>125</v>
      </c>
      <c r="AU541" s="154" t="s">
        <v>87</v>
      </c>
      <c r="AY541" s="16" t="s">
        <v>122</v>
      </c>
      <c r="BE541" s="155">
        <f>IF(N541="základní",J541,0)</f>
        <v>124.43</v>
      </c>
      <c r="BF541" s="155">
        <f>IF(N541="snížená",J541,0)</f>
        <v>0</v>
      </c>
      <c r="BG541" s="155">
        <f>IF(N541="zákl. přenesená",J541,0)</f>
        <v>0</v>
      </c>
      <c r="BH541" s="155">
        <f>IF(N541="sníž. přenesená",J541,0)</f>
        <v>0</v>
      </c>
      <c r="BI541" s="155">
        <f>IF(N541="nulová",J541,0)</f>
        <v>0</v>
      </c>
      <c r="BJ541" s="16" t="s">
        <v>85</v>
      </c>
      <c r="BK541" s="155">
        <f>ROUND(I541*H541,2)</f>
        <v>124.43</v>
      </c>
      <c r="BL541" s="16" t="s">
        <v>283</v>
      </c>
      <c r="BM541" s="154" t="s">
        <v>962</v>
      </c>
    </row>
    <row r="542" spans="1:65" s="1" customFormat="1" ht="24.2" customHeight="1">
      <c r="A542" s="31"/>
      <c r="B542" s="142"/>
      <c r="C542" s="143" t="s">
        <v>963</v>
      </c>
      <c r="D542" s="143" t="s">
        <v>125</v>
      </c>
      <c r="E542" s="144" t="s">
        <v>964</v>
      </c>
      <c r="F542" s="145" t="s">
        <v>965</v>
      </c>
      <c r="G542" s="146" t="s">
        <v>222</v>
      </c>
      <c r="H542" s="147">
        <v>29.696999999999999</v>
      </c>
      <c r="I542" s="148">
        <v>97.83</v>
      </c>
      <c r="J542" s="149">
        <f>ROUND(I542*H542,2)</f>
        <v>2905.26</v>
      </c>
      <c r="K542" s="145" t="s">
        <v>129</v>
      </c>
      <c r="L542" s="32"/>
      <c r="M542" s="150" t="s">
        <v>1</v>
      </c>
      <c r="N542" s="151" t="s">
        <v>42</v>
      </c>
      <c r="O542" s="57"/>
      <c r="P542" s="152">
        <f>O542*H542</f>
        <v>0</v>
      </c>
      <c r="Q542" s="152">
        <v>1.3999999999999999E-4</v>
      </c>
      <c r="R542" s="152">
        <f>Q542*H542</f>
        <v>4.1575799999999993E-3</v>
      </c>
      <c r="S542" s="152">
        <v>0</v>
      </c>
      <c r="T542" s="153">
        <f>S542*H542</f>
        <v>0</v>
      </c>
      <c r="U542" s="31"/>
      <c r="V542" s="31"/>
      <c r="W542" s="31"/>
      <c r="X542" s="31"/>
      <c r="Y542" s="31"/>
      <c r="Z542" s="31"/>
      <c r="AA542" s="31"/>
      <c r="AB542" s="31"/>
      <c r="AC542" s="31"/>
      <c r="AD542" s="31"/>
      <c r="AE542" s="31"/>
      <c r="AR542" s="154" t="s">
        <v>283</v>
      </c>
      <c r="AT542" s="154" t="s">
        <v>125</v>
      </c>
      <c r="AU542" s="154" t="s">
        <v>87</v>
      </c>
      <c r="AY542" s="16" t="s">
        <v>122</v>
      </c>
      <c r="BE542" s="155">
        <f>IF(N542="základní",J542,0)</f>
        <v>2905.26</v>
      </c>
      <c r="BF542" s="155">
        <f>IF(N542="snížená",J542,0)</f>
        <v>0</v>
      </c>
      <c r="BG542" s="155">
        <f>IF(N542="zákl. přenesená",J542,0)</f>
        <v>0</v>
      </c>
      <c r="BH542" s="155">
        <f>IF(N542="sníž. přenesená",J542,0)</f>
        <v>0</v>
      </c>
      <c r="BI542" s="155">
        <f>IF(N542="nulová",J542,0)</f>
        <v>0</v>
      </c>
      <c r="BJ542" s="16" t="s">
        <v>85</v>
      </c>
      <c r="BK542" s="155">
        <f>ROUND(I542*H542,2)</f>
        <v>2905.26</v>
      </c>
      <c r="BL542" s="16" t="s">
        <v>283</v>
      </c>
      <c r="BM542" s="154" t="s">
        <v>966</v>
      </c>
    </row>
    <row r="543" spans="1:65" s="1" customFormat="1" ht="24.2" customHeight="1">
      <c r="A543" s="31"/>
      <c r="B543" s="142"/>
      <c r="C543" s="143" t="s">
        <v>967</v>
      </c>
      <c r="D543" s="143" t="s">
        <v>125</v>
      </c>
      <c r="E543" s="144" t="s">
        <v>968</v>
      </c>
      <c r="F543" s="145" t="s">
        <v>969</v>
      </c>
      <c r="G543" s="146" t="s">
        <v>222</v>
      </c>
      <c r="H543" s="147">
        <v>29.696999999999999</v>
      </c>
      <c r="I543" s="148">
        <v>100.91</v>
      </c>
      <c r="J543" s="149">
        <f>ROUND(I543*H543,2)</f>
        <v>2996.72</v>
      </c>
      <c r="K543" s="145" t="s">
        <v>129</v>
      </c>
      <c r="L543" s="32"/>
      <c r="M543" s="150" t="s">
        <v>1</v>
      </c>
      <c r="N543" s="151" t="s">
        <v>42</v>
      </c>
      <c r="O543" s="57"/>
      <c r="P543" s="152">
        <f>O543*H543</f>
        <v>0</v>
      </c>
      <c r="Q543" s="152">
        <v>1.2E-4</v>
      </c>
      <c r="R543" s="152">
        <f>Q543*H543</f>
        <v>3.5636399999999999E-3</v>
      </c>
      <c r="S543" s="152">
        <v>0</v>
      </c>
      <c r="T543" s="153">
        <f>S543*H543</f>
        <v>0</v>
      </c>
      <c r="U543" s="31"/>
      <c r="V543" s="31"/>
      <c r="W543" s="31"/>
      <c r="X543" s="31"/>
      <c r="Y543" s="31"/>
      <c r="Z543" s="31"/>
      <c r="AA543" s="31"/>
      <c r="AB543" s="31"/>
      <c r="AC543" s="31"/>
      <c r="AD543" s="31"/>
      <c r="AE543" s="31"/>
      <c r="AR543" s="154" t="s">
        <v>283</v>
      </c>
      <c r="AT543" s="154" t="s">
        <v>125</v>
      </c>
      <c r="AU543" s="154" t="s">
        <v>87</v>
      </c>
      <c r="AY543" s="16" t="s">
        <v>122</v>
      </c>
      <c r="BE543" s="155">
        <f>IF(N543="základní",J543,0)</f>
        <v>2996.72</v>
      </c>
      <c r="BF543" s="155">
        <f>IF(N543="snížená",J543,0)</f>
        <v>0</v>
      </c>
      <c r="BG543" s="155">
        <f>IF(N543="zákl. přenesená",J543,0)</f>
        <v>0</v>
      </c>
      <c r="BH543" s="155">
        <f>IF(N543="sníž. přenesená",J543,0)</f>
        <v>0</v>
      </c>
      <c r="BI543" s="155">
        <f>IF(N543="nulová",J543,0)</f>
        <v>0</v>
      </c>
      <c r="BJ543" s="16" t="s">
        <v>85</v>
      </c>
      <c r="BK543" s="155">
        <f>ROUND(I543*H543,2)</f>
        <v>2996.72</v>
      </c>
      <c r="BL543" s="16" t="s">
        <v>283</v>
      </c>
      <c r="BM543" s="154" t="s">
        <v>970</v>
      </c>
    </row>
    <row r="544" spans="1:65" s="1" customFormat="1" ht="14.45" customHeight="1">
      <c r="A544" s="31"/>
      <c r="B544" s="142"/>
      <c r="C544" s="143" t="s">
        <v>971</v>
      </c>
      <c r="D544" s="143" t="s">
        <v>125</v>
      </c>
      <c r="E544" s="144" t="s">
        <v>972</v>
      </c>
      <c r="F544" s="145" t="s">
        <v>973</v>
      </c>
      <c r="G544" s="146" t="s">
        <v>222</v>
      </c>
      <c r="H544" s="147">
        <v>127.705</v>
      </c>
      <c r="I544" s="148">
        <v>238.98</v>
      </c>
      <c r="J544" s="149">
        <f>ROUND(I544*H544,2)</f>
        <v>30518.94</v>
      </c>
      <c r="K544" s="145" t="s">
        <v>129</v>
      </c>
      <c r="L544" s="32"/>
      <c r="M544" s="150" t="s">
        <v>1</v>
      </c>
      <c r="N544" s="151" t="s">
        <v>42</v>
      </c>
      <c r="O544" s="57"/>
      <c r="P544" s="152">
        <f>O544*H544</f>
        <v>0</v>
      </c>
      <c r="Q544" s="152">
        <v>0</v>
      </c>
      <c r="R544" s="152">
        <f>Q544*H544</f>
        <v>0</v>
      </c>
      <c r="S544" s="152">
        <v>0</v>
      </c>
      <c r="T544" s="153">
        <f>S544*H544</f>
        <v>0</v>
      </c>
      <c r="U544" s="31"/>
      <c r="V544" s="31"/>
      <c r="W544" s="31"/>
      <c r="X544" s="31"/>
      <c r="Y544" s="31"/>
      <c r="Z544" s="31"/>
      <c r="AA544" s="31"/>
      <c r="AB544" s="31"/>
      <c r="AC544" s="31"/>
      <c r="AD544" s="31"/>
      <c r="AE544" s="31"/>
      <c r="AR544" s="154" t="s">
        <v>283</v>
      </c>
      <c r="AT544" s="154" t="s">
        <v>125</v>
      </c>
      <c r="AU544" s="154" t="s">
        <v>87</v>
      </c>
      <c r="AY544" s="16" t="s">
        <v>122</v>
      </c>
      <c r="BE544" s="155">
        <f>IF(N544="základní",J544,0)</f>
        <v>30518.94</v>
      </c>
      <c r="BF544" s="155">
        <f>IF(N544="snížená",J544,0)</f>
        <v>0</v>
      </c>
      <c r="BG544" s="155">
        <f>IF(N544="zákl. přenesená",J544,0)</f>
        <v>0</v>
      </c>
      <c r="BH544" s="155">
        <f>IF(N544="sníž. přenesená",J544,0)</f>
        <v>0</v>
      </c>
      <c r="BI544" s="155">
        <f>IF(N544="nulová",J544,0)</f>
        <v>0</v>
      </c>
      <c r="BJ544" s="16" t="s">
        <v>85</v>
      </c>
      <c r="BK544" s="155">
        <f>ROUND(I544*H544,2)</f>
        <v>30518.94</v>
      </c>
      <c r="BL544" s="16" t="s">
        <v>283</v>
      </c>
      <c r="BM544" s="154" t="s">
        <v>974</v>
      </c>
    </row>
    <row r="545" spans="1:65" s="12" customFormat="1">
      <c r="B545" s="165"/>
      <c r="D545" s="156" t="s">
        <v>210</v>
      </c>
      <c r="E545" s="166" t="s">
        <v>1</v>
      </c>
      <c r="F545" s="167" t="s">
        <v>975</v>
      </c>
      <c r="H545" s="168">
        <v>8.65</v>
      </c>
      <c r="I545" s="169"/>
      <c r="L545" s="165"/>
      <c r="M545" s="170"/>
      <c r="N545" s="171"/>
      <c r="O545" s="171"/>
      <c r="P545" s="171"/>
      <c r="Q545" s="171"/>
      <c r="R545" s="171"/>
      <c r="S545" s="171"/>
      <c r="T545" s="172"/>
      <c r="AT545" s="166" t="s">
        <v>210</v>
      </c>
      <c r="AU545" s="166" t="s">
        <v>87</v>
      </c>
      <c r="AV545" s="12" t="s">
        <v>87</v>
      </c>
      <c r="AW545" s="12" t="s">
        <v>32</v>
      </c>
      <c r="AX545" s="12" t="s">
        <v>77</v>
      </c>
      <c r="AY545" s="166" t="s">
        <v>122</v>
      </c>
    </row>
    <row r="546" spans="1:65" s="12" customFormat="1">
      <c r="B546" s="165"/>
      <c r="D546" s="156" t="s">
        <v>210</v>
      </c>
      <c r="E546" s="166" t="s">
        <v>1</v>
      </c>
      <c r="F546" s="167" t="s">
        <v>976</v>
      </c>
      <c r="H546" s="168">
        <v>17.625</v>
      </c>
      <c r="I546" s="169"/>
      <c r="L546" s="165"/>
      <c r="M546" s="170"/>
      <c r="N546" s="171"/>
      <c r="O546" s="171"/>
      <c r="P546" s="171"/>
      <c r="Q546" s="171"/>
      <c r="R546" s="171"/>
      <c r="S546" s="171"/>
      <c r="T546" s="172"/>
      <c r="AT546" s="166" t="s">
        <v>210</v>
      </c>
      <c r="AU546" s="166" t="s">
        <v>87</v>
      </c>
      <c r="AV546" s="12" t="s">
        <v>87</v>
      </c>
      <c r="AW546" s="12" t="s">
        <v>32</v>
      </c>
      <c r="AX546" s="12" t="s">
        <v>77</v>
      </c>
      <c r="AY546" s="166" t="s">
        <v>122</v>
      </c>
    </row>
    <row r="547" spans="1:65" s="12" customFormat="1">
      <c r="B547" s="165"/>
      <c r="D547" s="156" t="s">
        <v>210</v>
      </c>
      <c r="E547" s="166" t="s">
        <v>1</v>
      </c>
      <c r="F547" s="167" t="s">
        <v>977</v>
      </c>
      <c r="H547" s="168">
        <v>5.04</v>
      </c>
      <c r="I547" s="169"/>
      <c r="L547" s="165"/>
      <c r="M547" s="170"/>
      <c r="N547" s="171"/>
      <c r="O547" s="171"/>
      <c r="P547" s="171"/>
      <c r="Q547" s="171"/>
      <c r="R547" s="171"/>
      <c r="S547" s="171"/>
      <c r="T547" s="172"/>
      <c r="AT547" s="166" t="s">
        <v>210</v>
      </c>
      <c r="AU547" s="166" t="s">
        <v>87</v>
      </c>
      <c r="AV547" s="12" t="s">
        <v>87</v>
      </c>
      <c r="AW547" s="12" t="s">
        <v>32</v>
      </c>
      <c r="AX547" s="12" t="s">
        <v>77</v>
      </c>
      <c r="AY547" s="166" t="s">
        <v>122</v>
      </c>
    </row>
    <row r="548" spans="1:65" s="12" customFormat="1">
      <c r="B548" s="165"/>
      <c r="D548" s="156" t="s">
        <v>210</v>
      </c>
      <c r="E548" s="166" t="s">
        <v>1</v>
      </c>
      <c r="F548" s="167" t="s">
        <v>978</v>
      </c>
      <c r="H548" s="168">
        <v>17.399999999999999</v>
      </c>
      <c r="I548" s="169"/>
      <c r="L548" s="165"/>
      <c r="M548" s="170"/>
      <c r="N548" s="171"/>
      <c r="O548" s="171"/>
      <c r="P548" s="171"/>
      <c r="Q548" s="171"/>
      <c r="R548" s="171"/>
      <c r="S548" s="171"/>
      <c r="T548" s="172"/>
      <c r="AT548" s="166" t="s">
        <v>210</v>
      </c>
      <c r="AU548" s="166" t="s">
        <v>87</v>
      </c>
      <c r="AV548" s="12" t="s">
        <v>87</v>
      </c>
      <c r="AW548" s="12" t="s">
        <v>32</v>
      </c>
      <c r="AX548" s="12" t="s">
        <v>77</v>
      </c>
      <c r="AY548" s="166" t="s">
        <v>122</v>
      </c>
    </row>
    <row r="549" spans="1:65" s="12" customFormat="1" ht="22.5">
      <c r="B549" s="165"/>
      <c r="D549" s="156" t="s">
        <v>210</v>
      </c>
      <c r="E549" s="166" t="s">
        <v>1</v>
      </c>
      <c r="F549" s="167" t="s">
        <v>979</v>
      </c>
      <c r="H549" s="168">
        <v>17.25</v>
      </c>
      <c r="I549" s="169"/>
      <c r="L549" s="165"/>
      <c r="M549" s="170"/>
      <c r="N549" s="171"/>
      <c r="O549" s="171"/>
      <c r="P549" s="171"/>
      <c r="Q549" s="171"/>
      <c r="R549" s="171"/>
      <c r="S549" s="171"/>
      <c r="T549" s="172"/>
      <c r="AT549" s="166" t="s">
        <v>210</v>
      </c>
      <c r="AU549" s="166" t="s">
        <v>87</v>
      </c>
      <c r="AV549" s="12" t="s">
        <v>87</v>
      </c>
      <c r="AW549" s="12" t="s">
        <v>32</v>
      </c>
      <c r="AX549" s="12" t="s">
        <v>77</v>
      </c>
      <c r="AY549" s="166" t="s">
        <v>122</v>
      </c>
    </row>
    <row r="550" spans="1:65" s="12" customFormat="1">
      <c r="B550" s="165"/>
      <c r="D550" s="156" t="s">
        <v>210</v>
      </c>
      <c r="E550" s="166" t="s">
        <v>1</v>
      </c>
      <c r="F550" s="167" t="s">
        <v>980</v>
      </c>
      <c r="H550" s="168">
        <v>2.85</v>
      </c>
      <c r="I550" s="169"/>
      <c r="L550" s="165"/>
      <c r="M550" s="170"/>
      <c r="N550" s="171"/>
      <c r="O550" s="171"/>
      <c r="P550" s="171"/>
      <c r="Q550" s="171"/>
      <c r="R550" s="171"/>
      <c r="S550" s="171"/>
      <c r="T550" s="172"/>
      <c r="AT550" s="166" t="s">
        <v>210</v>
      </c>
      <c r="AU550" s="166" t="s">
        <v>87</v>
      </c>
      <c r="AV550" s="12" t="s">
        <v>87</v>
      </c>
      <c r="AW550" s="12" t="s">
        <v>32</v>
      </c>
      <c r="AX550" s="12" t="s">
        <v>77</v>
      </c>
      <c r="AY550" s="166" t="s">
        <v>122</v>
      </c>
    </row>
    <row r="551" spans="1:65" s="12" customFormat="1">
      <c r="B551" s="165"/>
      <c r="D551" s="156" t="s">
        <v>210</v>
      </c>
      <c r="E551" s="166" t="s">
        <v>1</v>
      </c>
      <c r="F551" s="167" t="s">
        <v>981</v>
      </c>
      <c r="H551" s="168">
        <v>2.25</v>
      </c>
      <c r="I551" s="169"/>
      <c r="L551" s="165"/>
      <c r="M551" s="170"/>
      <c r="N551" s="171"/>
      <c r="O551" s="171"/>
      <c r="P551" s="171"/>
      <c r="Q551" s="171"/>
      <c r="R551" s="171"/>
      <c r="S551" s="171"/>
      <c r="T551" s="172"/>
      <c r="AT551" s="166" t="s">
        <v>210</v>
      </c>
      <c r="AU551" s="166" t="s">
        <v>87</v>
      </c>
      <c r="AV551" s="12" t="s">
        <v>87</v>
      </c>
      <c r="AW551" s="12" t="s">
        <v>32</v>
      </c>
      <c r="AX551" s="12" t="s">
        <v>77</v>
      </c>
      <c r="AY551" s="166" t="s">
        <v>122</v>
      </c>
    </row>
    <row r="552" spans="1:65" s="12" customFormat="1">
      <c r="B552" s="165"/>
      <c r="D552" s="156" t="s">
        <v>210</v>
      </c>
      <c r="E552" s="166" t="s">
        <v>1</v>
      </c>
      <c r="F552" s="167" t="s">
        <v>982</v>
      </c>
      <c r="H552" s="168">
        <v>7.65</v>
      </c>
      <c r="I552" s="169"/>
      <c r="L552" s="165"/>
      <c r="M552" s="170"/>
      <c r="N552" s="171"/>
      <c r="O552" s="171"/>
      <c r="P552" s="171"/>
      <c r="Q552" s="171"/>
      <c r="R552" s="171"/>
      <c r="S552" s="171"/>
      <c r="T552" s="172"/>
      <c r="AT552" s="166" t="s">
        <v>210</v>
      </c>
      <c r="AU552" s="166" t="s">
        <v>87</v>
      </c>
      <c r="AV552" s="12" t="s">
        <v>87</v>
      </c>
      <c r="AW552" s="12" t="s">
        <v>32</v>
      </c>
      <c r="AX552" s="12" t="s">
        <v>77</v>
      </c>
      <c r="AY552" s="166" t="s">
        <v>122</v>
      </c>
    </row>
    <row r="553" spans="1:65" s="12" customFormat="1">
      <c r="B553" s="165"/>
      <c r="D553" s="156" t="s">
        <v>210</v>
      </c>
      <c r="E553" s="166" t="s">
        <v>1</v>
      </c>
      <c r="F553" s="167" t="s">
        <v>983</v>
      </c>
      <c r="H553" s="168">
        <v>7.2</v>
      </c>
      <c r="I553" s="169"/>
      <c r="L553" s="165"/>
      <c r="M553" s="170"/>
      <c r="N553" s="171"/>
      <c r="O553" s="171"/>
      <c r="P553" s="171"/>
      <c r="Q553" s="171"/>
      <c r="R553" s="171"/>
      <c r="S553" s="171"/>
      <c r="T553" s="172"/>
      <c r="AT553" s="166" t="s">
        <v>210</v>
      </c>
      <c r="AU553" s="166" t="s">
        <v>87</v>
      </c>
      <c r="AV553" s="12" t="s">
        <v>87</v>
      </c>
      <c r="AW553" s="12" t="s">
        <v>32</v>
      </c>
      <c r="AX553" s="12" t="s">
        <v>77</v>
      </c>
      <c r="AY553" s="166" t="s">
        <v>122</v>
      </c>
    </row>
    <row r="554" spans="1:65" s="12" customFormat="1">
      <c r="B554" s="165"/>
      <c r="D554" s="156" t="s">
        <v>210</v>
      </c>
      <c r="E554" s="166" t="s">
        <v>1</v>
      </c>
      <c r="F554" s="167" t="s">
        <v>984</v>
      </c>
      <c r="H554" s="168">
        <v>8.1</v>
      </c>
      <c r="I554" s="169"/>
      <c r="L554" s="165"/>
      <c r="M554" s="170"/>
      <c r="N554" s="171"/>
      <c r="O554" s="171"/>
      <c r="P554" s="171"/>
      <c r="Q554" s="171"/>
      <c r="R554" s="171"/>
      <c r="S554" s="171"/>
      <c r="T554" s="172"/>
      <c r="AT554" s="166" t="s">
        <v>210</v>
      </c>
      <c r="AU554" s="166" t="s">
        <v>87</v>
      </c>
      <c r="AV554" s="12" t="s">
        <v>87</v>
      </c>
      <c r="AW554" s="12" t="s">
        <v>32</v>
      </c>
      <c r="AX554" s="12" t="s">
        <v>77</v>
      </c>
      <c r="AY554" s="166" t="s">
        <v>122</v>
      </c>
    </row>
    <row r="555" spans="1:65" s="12" customFormat="1">
      <c r="B555" s="165"/>
      <c r="D555" s="156" t="s">
        <v>210</v>
      </c>
      <c r="E555" s="166" t="s">
        <v>1</v>
      </c>
      <c r="F555" s="167" t="s">
        <v>985</v>
      </c>
      <c r="H555" s="168">
        <v>17.850000000000001</v>
      </c>
      <c r="I555" s="169"/>
      <c r="L555" s="165"/>
      <c r="M555" s="170"/>
      <c r="N555" s="171"/>
      <c r="O555" s="171"/>
      <c r="P555" s="171"/>
      <c r="Q555" s="171"/>
      <c r="R555" s="171"/>
      <c r="S555" s="171"/>
      <c r="T555" s="172"/>
      <c r="AT555" s="166" t="s">
        <v>210</v>
      </c>
      <c r="AU555" s="166" t="s">
        <v>87</v>
      </c>
      <c r="AV555" s="12" t="s">
        <v>87</v>
      </c>
      <c r="AW555" s="12" t="s">
        <v>32</v>
      </c>
      <c r="AX555" s="12" t="s">
        <v>77</v>
      </c>
      <c r="AY555" s="166" t="s">
        <v>122</v>
      </c>
    </row>
    <row r="556" spans="1:65" s="12" customFormat="1">
      <c r="B556" s="165"/>
      <c r="D556" s="156" t="s">
        <v>210</v>
      </c>
      <c r="E556" s="166" t="s">
        <v>1</v>
      </c>
      <c r="F556" s="167" t="s">
        <v>986</v>
      </c>
      <c r="H556" s="168">
        <v>5.4</v>
      </c>
      <c r="I556" s="169"/>
      <c r="L556" s="165"/>
      <c r="M556" s="170"/>
      <c r="N556" s="171"/>
      <c r="O556" s="171"/>
      <c r="P556" s="171"/>
      <c r="Q556" s="171"/>
      <c r="R556" s="171"/>
      <c r="S556" s="171"/>
      <c r="T556" s="172"/>
      <c r="AT556" s="166" t="s">
        <v>210</v>
      </c>
      <c r="AU556" s="166" t="s">
        <v>87</v>
      </c>
      <c r="AV556" s="12" t="s">
        <v>87</v>
      </c>
      <c r="AW556" s="12" t="s">
        <v>32</v>
      </c>
      <c r="AX556" s="12" t="s">
        <v>77</v>
      </c>
      <c r="AY556" s="166" t="s">
        <v>122</v>
      </c>
    </row>
    <row r="557" spans="1:65" s="12" customFormat="1">
      <c r="B557" s="165"/>
      <c r="D557" s="156" t="s">
        <v>210</v>
      </c>
      <c r="E557" s="166" t="s">
        <v>1</v>
      </c>
      <c r="F557" s="167" t="s">
        <v>987</v>
      </c>
      <c r="H557" s="168">
        <v>10.44</v>
      </c>
      <c r="I557" s="169"/>
      <c r="L557" s="165"/>
      <c r="M557" s="170"/>
      <c r="N557" s="171"/>
      <c r="O557" s="171"/>
      <c r="P557" s="171"/>
      <c r="Q557" s="171"/>
      <c r="R557" s="171"/>
      <c r="S557" s="171"/>
      <c r="T557" s="172"/>
      <c r="AT557" s="166" t="s">
        <v>210</v>
      </c>
      <c r="AU557" s="166" t="s">
        <v>87</v>
      </c>
      <c r="AV557" s="12" t="s">
        <v>87</v>
      </c>
      <c r="AW557" s="12" t="s">
        <v>32</v>
      </c>
      <c r="AX557" s="12" t="s">
        <v>77</v>
      </c>
      <c r="AY557" s="166" t="s">
        <v>122</v>
      </c>
    </row>
    <row r="558" spans="1:65" s="13" customFormat="1">
      <c r="B558" s="173"/>
      <c r="D558" s="156" t="s">
        <v>210</v>
      </c>
      <c r="E558" s="174" t="s">
        <v>1</v>
      </c>
      <c r="F558" s="175" t="s">
        <v>237</v>
      </c>
      <c r="H558" s="176">
        <v>127.70500000000001</v>
      </c>
      <c r="I558" s="177"/>
      <c r="L558" s="173"/>
      <c r="M558" s="178"/>
      <c r="N558" s="179"/>
      <c r="O558" s="179"/>
      <c r="P558" s="179"/>
      <c r="Q558" s="179"/>
      <c r="R558" s="179"/>
      <c r="S558" s="179"/>
      <c r="T558" s="180"/>
      <c r="AT558" s="174" t="s">
        <v>210</v>
      </c>
      <c r="AU558" s="174" t="s">
        <v>87</v>
      </c>
      <c r="AV558" s="13" t="s">
        <v>141</v>
      </c>
      <c r="AW558" s="13" t="s">
        <v>32</v>
      </c>
      <c r="AX558" s="13" t="s">
        <v>85</v>
      </c>
      <c r="AY558" s="174" t="s">
        <v>122</v>
      </c>
    </row>
    <row r="559" spans="1:65" s="11" customFormat="1" ht="22.9" customHeight="1">
      <c r="B559" s="129"/>
      <c r="D559" s="130" t="s">
        <v>76</v>
      </c>
      <c r="E559" s="140" t="s">
        <v>988</v>
      </c>
      <c r="F559" s="140" t="s">
        <v>989</v>
      </c>
      <c r="I559" s="132"/>
      <c r="J559" s="141">
        <f>BK559</f>
        <v>85182.56</v>
      </c>
      <c r="L559" s="129"/>
      <c r="M559" s="134"/>
      <c r="N559" s="135"/>
      <c r="O559" s="135"/>
      <c r="P559" s="136">
        <f>SUM(P560:P611)</f>
        <v>0</v>
      </c>
      <c r="Q559" s="135"/>
      <c r="R559" s="136">
        <f>SUM(R560:R611)</f>
        <v>1.24953</v>
      </c>
      <c r="S559" s="135"/>
      <c r="T559" s="137">
        <f>SUM(T560:T611)</f>
        <v>0.25109999999999999</v>
      </c>
      <c r="AR559" s="130" t="s">
        <v>87</v>
      </c>
      <c r="AT559" s="138" t="s">
        <v>76</v>
      </c>
      <c r="AU559" s="138" t="s">
        <v>85</v>
      </c>
      <c r="AY559" s="130" t="s">
        <v>122</v>
      </c>
      <c r="BK559" s="139">
        <f>SUM(BK560:BK611)</f>
        <v>85182.56</v>
      </c>
    </row>
    <row r="560" spans="1:65" s="1" customFormat="1" ht="14.45" customHeight="1">
      <c r="A560" s="31"/>
      <c r="B560" s="142"/>
      <c r="C560" s="143" t="s">
        <v>990</v>
      </c>
      <c r="D560" s="143" t="s">
        <v>125</v>
      </c>
      <c r="E560" s="144" t="s">
        <v>991</v>
      </c>
      <c r="F560" s="145" t="s">
        <v>992</v>
      </c>
      <c r="G560" s="146" t="s">
        <v>222</v>
      </c>
      <c r="H560" s="147">
        <v>810</v>
      </c>
      <c r="I560" s="148">
        <v>28.2</v>
      </c>
      <c r="J560" s="149">
        <f>ROUND(I560*H560,2)</f>
        <v>22842</v>
      </c>
      <c r="K560" s="145" t="s">
        <v>129</v>
      </c>
      <c r="L560" s="32"/>
      <c r="M560" s="150" t="s">
        <v>1</v>
      </c>
      <c r="N560" s="151" t="s">
        <v>42</v>
      </c>
      <c r="O560" s="57"/>
      <c r="P560" s="152">
        <f>O560*H560</f>
        <v>0</v>
      </c>
      <c r="Q560" s="152">
        <v>1E-3</v>
      </c>
      <c r="R560" s="152">
        <f>Q560*H560</f>
        <v>0.81</v>
      </c>
      <c r="S560" s="152">
        <v>3.1E-4</v>
      </c>
      <c r="T560" s="153">
        <f>S560*H560</f>
        <v>0.25109999999999999</v>
      </c>
      <c r="U560" s="31"/>
      <c r="V560" s="31"/>
      <c r="W560" s="31"/>
      <c r="X560" s="31"/>
      <c r="Y560" s="31"/>
      <c r="Z560" s="31"/>
      <c r="AA560" s="31"/>
      <c r="AB560" s="31"/>
      <c r="AC560" s="31"/>
      <c r="AD560" s="31"/>
      <c r="AE560" s="31"/>
      <c r="AR560" s="154" t="s">
        <v>283</v>
      </c>
      <c r="AT560" s="154" t="s">
        <v>125</v>
      </c>
      <c r="AU560" s="154" t="s">
        <v>87</v>
      </c>
      <c r="AY560" s="16" t="s">
        <v>122</v>
      </c>
      <c r="BE560" s="155">
        <f>IF(N560="základní",J560,0)</f>
        <v>22842</v>
      </c>
      <c r="BF560" s="155">
        <f>IF(N560="snížená",J560,0)</f>
        <v>0</v>
      </c>
      <c r="BG560" s="155">
        <f>IF(N560="zákl. přenesená",J560,0)</f>
        <v>0</v>
      </c>
      <c r="BH560" s="155">
        <f>IF(N560="sníž. přenesená",J560,0)</f>
        <v>0</v>
      </c>
      <c r="BI560" s="155">
        <f>IF(N560="nulová",J560,0)</f>
        <v>0</v>
      </c>
      <c r="BJ560" s="16" t="s">
        <v>85</v>
      </c>
      <c r="BK560" s="155">
        <f>ROUND(I560*H560,2)</f>
        <v>22842</v>
      </c>
      <c r="BL560" s="16" t="s">
        <v>283</v>
      </c>
      <c r="BM560" s="154" t="s">
        <v>993</v>
      </c>
    </row>
    <row r="561" spans="2:51" s="12" customFormat="1">
      <c r="B561" s="165"/>
      <c r="D561" s="156" t="s">
        <v>210</v>
      </c>
      <c r="E561" s="166" t="s">
        <v>1</v>
      </c>
      <c r="F561" s="167" t="s">
        <v>994</v>
      </c>
      <c r="H561" s="168">
        <v>224.13</v>
      </c>
      <c r="I561" s="169"/>
      <c r="L561" s="165"/>
      <c r="M561" s="170"/>
      <c r="N561" s="171"/>
      <c r="O561" s="171"/>
      <c r="P561" s="171"/>
      <c r="Q561" s="171"/>
      <c r="R561" s="171"/>
      <c r="S561" s="171"/>
      <c r="T561" s="172"/>
      <c r="AT561" s="166" t="s">
        <v>210</v>
      </c>
      <c r="AU561" s="166" t="s">
        <v>87</v>
      </c>
      <c r="AV561" s="12" t="s">
        <v>87</v>
      </c>
      <c r="AW561" s="12" t="s">
        <v>32</v>
      </c>
      <c r="AX561" s="12" t="s">
        <v>77</v>
      </c>
      <c r="AY561" s="166" t="s">
        <v>122</v>
      </c>
    </row>
    <row r="562" spans="2:51" s="12" customFormat="1">
      <c r="B562" s="165"/>
      <c r="D562" s="156" t="s">
        <v>210</v>
      </c>
      <c r="E562" s="166" t="s">
        <v>1</v>
      </c>
      <c r="F562" s="167" t="s">
        <v>995</v>
      </c>
      <c r="H562" s="168">
        <v>83.8</v>
      </c>
      <c r="I562" s="169"/>
      <c r="L562" s="165"/>
      <c r="M562" s="170"/>
      <c r="N562" s="171"/>
      <c r="O562" s="171"/>
      <c r="P562" s="171"/>
      <c r="Q562" s="171"/>
      <c r="R562" s="171"/>
      <c r="S562" s="171"/>
      <c r="T562" s="172"/>
      <c r="AT562" s="166" t="s">
        <v>210</v>
      </c>
      <c r="AU562" s="166" t="s">
        <v>87</v>
      </c>
      <c r="AV562" s="12" t="s">
        <v>87</v>
      </c>
      <c r="AW562" s="12" t="s">
        <v>32</v>
      </c>
      <c r="AX562" s="12" t="s">
        <v>77</v>
      </c>
      <c r="AY562" s="166" t="s">
        <v>122</v>
      </c>
    </row>
    <row r="563" spans="2:51" s="12" customFormat="1">
      <c r="B563" s="165"/>
      <c r="D563" s="156" t="s">
        <v>210</v>
      </c>
      <c r="E563" s="166" t="s">
        <v>1</v>
      </c>
      <c r="F563" s="167" t="s">
        <v>996</v>
      </c>
      <c r="H563" s="168">
        <v>40.65</v>
      </c>
      <c r="I563" s="169"/>
      <c r="L563" s="165"/>
      <c r="M563" s="170"/>
      <c r="N563" s="171"/>
      <c r="O563" s="171"/>
      <c r="P563" s="171"/>
      <c r="Q563" s="171"/>
      <c r="R563" s="171"/>
      <c r="S563" s="171"/>
      <c r="T563" s="172"/>
      <c r="AT563" s="166" t="s">
        <v>210</v>
      </c>
      <c r="AU563" s="166" t="s">
        <v>87</v>
      </c>
      <c r="AV563" s="12" t="s">
        <v>87</v>
      </c>
      <c r="AW563" s="12" t="s">
        <v>32</v>
      </c>
      <c r="AX563" s="12" t="s">
        <v>77</v>
      </c>
      <c r="AY563" s="166" t="s">
        <v>122</v>
      </c>
    </row>
    <row r="564" spans="2:51" s="12" customFormat="1">
      <c r="B564" s="165"/>
      <c r="D564" s="156" t="s">
        <v>210</v>
      </c>
      <c r="E564" s="166" t="s">
        <v>1</v>
      </c>
      <c r="F564" s="167" t="s">
        <v>997</v>
      </c>
      <c r="H564" s="168">
        <v>60.25</v>
      </c>
      <c r="I564" s="169"/>
      <c r="L564" s="165"/>
      <c r="M564" s="170"/>
      <c r="N564" s="171"/>
      <c r="O564" s="171"/>
      <c r="P564" s="171"/>
      <c r="Q564" s="171"/>
      <c r="R564" s="171"/>
      <c r="S564" s="171"/>
      <c r="T564" s="172"/>
      <c r="AT564" s="166" t="s">
        <v>210</v>
      </c>
      <c r="AU564" s="166" t="s">
        <v>87</v>
      </c>
      <c r="AV564" s="12" t="s">
        <v>87</v>
      </c>
      <c r="AW564" s="12" t="s">
        <v>32</v>
      </c>
      <c r="AX564" s="12" t="s">
        <v>77</v>
      </c>
      <c r="AY564" s="166" t="s">
        <v>122</v>
      </c>
    </row>
    <row r="565" spans="2:51" s="12" customFormat="1">
      <c r="B565" s="165"/>
      <c r="D565" s="156" t="s">
        <v>210</v>
      </c>
      <c r="E565" s="166" t="s">
        <v>1</v>
      </c>
      <c r="F565" s="167" t="s">
        <v>998</v>
      </c>
      <c r="H565" s="168">
        <v>56.64</v>
      </c>
      <c r="I565" s="169"/>
      <c r="L565" s="165"/>
      <c r="M565" s="170"/>
      <c r="N565" s="171"/>
      <c r="O565" s="171"/>
      <c r="P565" s="171"/>
      <c r="Q565" s="171"/>
      <c r="R565" s="171"/>
      <c r="S565" s="171"/>
      <c r="T565" s="172"/>
      <c r="AT565" s="166" t="s">
        <v>210</v>
      </c>
      <c r="AU565" s="166" t="s">
        <v>87</v>
      </c>
      <c r="AV565" s="12" t="s">
        <v>87</v>
      </c>
      <c r="AW565" s="12" t="s">
        <v>32</v>
      </c>
      <c r="AX565" s="12" t="s">
        <v>77</v>
      </c>
      <c r="AY565" s="166" t="s">
        <v>122</v>
      </c>
    </row>
    <row r="566" spans="2:51" s="12" customFormat="1">
      <c r="B566" s="165"/>
      <c r="D566" s="156" t="s">
        <v>210</v>
      </c>
      <c r="E566" s="166" t="s">
        <v>1</v>
      </c>
      <c r="F566" s="167" t="s">
        <v>999</v>
      </c>
      <c r="H566" s="168">
        <v>38.020000000000003</v>
      </c>
      <c r="I566" s="169"/>
      <c r="L566" s="165"/>
      <c r="M566" s="170"/>
      <c r="N566" s="171"/>
      <c r="O566" s="171"/>
      <c r="P566" s="171"/>
      <c r="Q566" s="171"/>
      <c r="R566" s="171"/>
      <c r="S566" s="171"/>
      <c r="T566" s="172"/>
      <c r="AT566" s="166" t="s">
        <v>210</v>
      </c>
      <c r="AU566" s="166" t="s">
        <v>87</v>
      </c>
      <c r="AV566" s="12" t="s">
        <v>87</v>
      </c>
      <c r="AW566" s="12" t="s">
        <v>32</v>
      </c>
      <c r="AX566" s="12" t="s">
        <v>77</v>
      </c>
      <c r="AY566" s="166" t="s">
        <v>122</v>
      </c>
    </row>
    <row r="567" spans="2:51" s="12" customFormat="1">
      <c r="B567" s="165"/>
      <c r="D567" s="156" t="s">
        <v>210</v>
      </c>
      <c r="E567" s="166" t="s">
        <v>1</v>
      </c>
      <c r="F567" s="167" t="s">
        <v>1000</v>
      </c>
      <c r="H567" s="168">
        <v>48.22</v>
      </c>
      <c r="I567" s="169"/>
      <c r="L567" s="165"/>
      <c r="M567" s="170"/>
      <c r="N567" s="171"/>
      <c r="O567" s="171"/>
      <c r="P567" s="171"/>
      <c r="Q567" s="171"/>
      <c r="R567" s="171"/>
      <c r="S567" s="171"/>
      <c r="T567" s="172"/>
      <c r="AT567" s="166" t="s">
        <v>210</v>
      </c>
      <c r="AU567" s="166" t="s">
        <v>87</v>
      </c>
      <c r="AV567" s="12" t="s">
        <v>87</v>
      </c>
      <c r="AW567" s="12" t="s">
        <v>32</v>
      </c>
      <c r="AX567" s="12" t="s">
        <v>77</v>
      </c>
      <c r="AY567" s="166" t="s">
        <v>122</v>
      </c>
    </row>
    <row r="568" spans="2:51" s="12" customFormat="1">
      <c r="B568" s="165"/>
      <c r="D568" s="156" t="s">
        <v>210</v>
      </c>
      <c r="E568" s="166" t="s">
        <v>1</v>
      </c>
      <c r="F568" s="167" t="s">
        <v>1001</v>
      </c>
      <c r="H568" s="168">
        <v>10.76</v>
      </c>
      <c r="I568" s="169"/>
      <c r="L568" s="165"/>
      <c r="M568" s="170"/>
      <c r="N568" s="171"/>
      <c r="O568" s="171"/>
      <c r="P568" s="171"/>
      <c r="Q568" s="171"/>
      <c r="R568" s="171"/>
      <c r="S568" s="171"/>
      <c r="T568" s="172"/>
      <c r="AT568" s="166" t="s">
        <v>210</v>
      </c>
      <c r="AU568" s="166" t="s">
        <v>87</v>
      </c>
      <c r="AV568" s="12" t="s">
        <v>87</v>
      </c>
      <c r="AW568" s="12" t="s">
        <v>32</v>
      </c>
      <c r="AX568" s="12" t="s">
        <v>77</v>
      </c>
      <c r="AY568" s="166" t="s">
        <v>122</v>
      </c>
    </row>
    <row r="569" spans="2:51" s="12" customFormat="1">
      <c r="B569" s="165"/>
      <c r="D569" s="156" t="s">
        <v>210</v>
      </c>
      <c r="E569" s="166" t="s">
        <v>1</v>
      </c>
      <c r="F569" s="167" t="s">
        <v>1002</v>
      </c>
      <c r="H569" s="168">
        <v>11.02</v>
      </c>
      <c r="I569" s="169"/>
      <c r="L569" s="165"/>
      <c r="M569" s="170"/>
      <c r="N569" s="171"/>
      <c r="O569" s="171"/>
      <c r="P569" s="171"/>
      <c r="Q569" s="171"/>
      <c r="R569" s="171"/>
      <c r="S569" s="171"/>
      <c r="T569" s="172"/>
      <c r="AT569" s="166" t="s">
        <v>210</v>
      </c>
      <c r="AU569" s="166" t="s">
        <v>87</v>
      </c>
      <c r="AV569" s="12" t="s">
        <v>87</v>
      </c>
      <c r="AW569" s="12" t="s">
        <v>32</v>
      </c>
      <c r="AX569" s="12" t="s">
        <v>77</v>
      </c>
      <c r="AY569" s="166" t="s">
        <v>122</v>
      </c>
    </row>
    <row r="570" spans="2:51" s="12" customFormat="1">
      <c r="B570" s="165"/>
      <c r="D570" s="156" t="s">
        <v>210</v>
      </c>
      <c r="E570" s="166" t="s">
        <v>1</v>
      </c>
      <c r="F570" s="167" t="s">
        <v>1003</v>
      </c>
      <c r="H570" s="168">
        <v>13.18</v>
      </c>
      <c r="I570" s="169"/>
      <c r="L570" s="165"/>
      <c r="M570" s="170"/>
      <c r="N570" s="171"/>
      <c r="O570" s="171"/>
      <c r="P570" s="171"/>
      <c r="Q570" s="171"/>
      <c r="R570" s="171"/>
      <c r="S570" s="171"/>
      <c r="T570" s="172"/>
      <c r="AT570" s="166" t="s">
        <v>210</v>
      </c>
      <c r="AU570" s="166" t="s">
        <v>87</v>
      </c>
      <c r="AV570" s="12" t="s">
        <v>87</v>
      </c>
      <c r="AW570" s="12" t="s">
        <v>32</v>
      </c>
      <c r="AX570" s="12" t="s">
        <v>77</v>
      </c>
      <c r="AY570" s="166" t="s">
        <v>122</v>
      </c>
    </row>
    <row r="571" spans="2:51" s="12" customFormat="1">
      <c r="B571" s="165"/>
      <c r="D571" s="156" t="s">
        <v>210</v>
      </c>
      <c r="E571" s="166" t="s">
        <v>1</v>
      </c>
      <c r="F571" s="167" t="s">
        <v>1004</v>
      </c>
      <c r="H571" s="168">
        <v>18.8</v>
      </c>
      <c r="I571" s="169"/>
      <c r="L571" s="165"/>
      <c r="M571" s="170"/>
      <c r="N571" s="171"/>
      <c r="O571" s="171"/>
      <c r="P571" s="171"/>
      <c r="Q571" s="171"/>
      <c r="R571" s="171"/>
      <c r="S571" s="171"/>
      <c r="T571" s="172"/>
      <c r="AT571" s="166" t="s">
        <v>210</v>
      </c>
      <c r="AU571" s="166" t="s">
        <v>87</v>
      </c>
      <c r="AV571" s="12" t="s">
        <v>87</v>
      </c>
      <c r="AW571" s="12" t="s">
        <v>32</v>
      </c>
      <c r="AX571" s="12" t="s">
        <v>77</v>
      </c>
      <c r="AY571" s="166" t="s">
        <v>122</v>
      </c>
    </row>
    <row r="572" spans="2:51" s="12" customFormat="1">
      <c r="B572" s="165"/>
      <c r="D572" s="156" t="s">
        <v>210</v>
      </c>
      <c r="E572" s="166" t="s">
        <v>1</v>
      </c>
      <c r="F572" s="167" t="s">
        <v>1005</v>
      </c>
      <c r="H572" s="168">
        <v>11.02</v>
      </c>
      <c r="I572" s="169"/>
      <c r="L572" s="165"/>
      <c r="M572" s="170"/>
      <c r="N572" s="171"/>
      <c r="O572" s="171"/>
      <c r="P572" s="171"/>
      <c r="Q572" s="171"/>
      <c r="R572" s="171"/>
      <c r="S572" s="171"/>
      <c r="T572" s="172"/>
      <c r="AT572" s="166" t="s">
        <v>210</v>
      </c>
      <c r="AU572" s="166" t="s">
        <v>87</v>
      </c>
      <c r="AV572" s="12" t="s">
        <v>87</v>
      </c>
      <c r="AW572" s="12" t="s">
        <v>32</v>
      </c>
      <c r="AX572" s="12" t="s">
        <v>77</v>
      </c>
      <c r="AY572" s="166" t="s">
        <v>122</v>
      </c>
    </row>
    <row r="573" spans="2:51" s="12" customFormat="1">
      <c r="B573" s="165"/>
      <c r="D573" s="156" t="s">
        <v>210</v>
      </c>
      <c r="E573" s="166" t="s">
        <v>1</v>
      </c>
      <c r="F573" s="167" t="s">
        <v>1006</v>
      </c>
      <c r="H573" s="168">
        <v>12.6</v>
      </c>
      <c r="I573" s="169"/>
      <c r="L573" s="165"/>
      <c r="M573" s="170"/>
      <c r="N573" s="171"/>
      <c r="O573" s="171"/>
      <c r="P573" s="171"/>
      <c r="Q573" s="171"/>
      <c r="R573" s="171"/>
      <c r="S573" s="171"/>
      <c r="T573" s="172"/>
      <c r="AT573" s="166" t="s">
        <v>210</v>
      </c>
      <c r="AU573" s="166" t="s">
        <v>87</v>
      </c>
      <c r="AV573" s="12" t="s">
        <v>87</v>
      </c>
      <c r="AW573" s="12" t="s">
        <v>32</v>
      </c>
      <c r="AX573" s="12" t="s">
        <v>77</v>
      </c>
      <c r="AY573" s="166" t="s">
        <v>122</v>
      </c>
    </row>
    <row r="574" spans="2:51" s="12" customFormat="1">
      <c r="B574" s="165"/>
      <c r="D574" s="156" t="s">
        <v>210</v>
      </c>
      <c r="E574" s="166" t="s">
        <v>1</v>
      </c>
      <c r="F574" s="167" t="s">
        <v>1007</v>
      </c>
      <c r="H574" s="168">
        <v>33.22</v>
      </c>
      <c r="I574" s="169"/>
      <c r="L574" s="165"/>
      <c r="M574" s="170"/>
      <c r="N574" s="171"/>
      <c r="O574" s="171"/>
      <c r="P574" s="171"/>
      <c r="Q574" s="171"/>
      <c r="R574" s="171"/>
      <c r="S574" s="171"/>
      <c r="T574" s="172"/>
      <c r="AT574" s="166" t="s">
        <v>210</v>
      </c>
      <c r="AU574" s="166" t="s">
        <v>87</v>
      </c>
      <c r="AV574" s="12" t="s">
        <v>87</v>
      </c>
      <c r="AW574" s="12" t="s">
        <v>32</v>
      </c>
      <c r="AX574" s="12" t="s">
        <v>77</v>
      </c>
      <c r="AY574" s="166" t="s">
        <v>122</v>
      </c>
    </row>
    <row r="575" spans="2:51" s="12" customFormat="1">
      <c r="B575" s="165"/>
      <c r="D575" s="156" t="s">
        <v>210</v>
      </c>
      <c r="E575" s="166" t="s">
        <v>1</v>
      </c>
      <c r="F575" s="167" t="s">
        <v>1008</v>
      </c>
      <c r="H575" s="168">
        <v>44.8</v>
      </c>
      <c r="I575" s="169"/>
      <c r="L575" s="165"/>
      <c r="M575" s="170"/>
      <c r="N575" s="171"/>
      <c r="O575" s="171"/>
      <c r="P575" s="171"/>
      <c r="Q575" s="171"/>
      <c r="R575" s="171"/>
      <c r="S575" s="171"/>
      <c r="T575" s="172"/>
      <c r="AT575" s="166" t="s">
        <v>210</v>
      </c>
      <c r="AU575" s="166" t="s">
        <v>87</v>
      </c>
      <c r="AV575" s="12" t="s">
        <v>87</v>
      </c>
      <c r="AW575" s="12" t="s">
        <v>32</v>
      </c>
      <c r="AX575" s="12" t="s">
        <v>77</v>
      </c>
      <c r="AY575" s="166" t="s">
        <v>122</v>
      </c>
    </row>
    <row r="576" spans="2:51" s="12" customFormat="1">
      <c r="B576" s="165"/>
      <c r="D576" s="156" t="s">
        <v>210</v>
      </c>
      <c r="E576" s="166" t="s">
        <v>1</v>
      </c>
      <c r="F576" s="167" t="s">
        <v>1009</v>
      </c>
      <c r="H576" s="168">
        <v>70.400000000000006</v>
      </c>
      <c r="I576" s="169"/>
      <c r="L576" s="165"/>
      <c r="M576" s="170"/>
      <c r="N576" s="171"/>
      <c r="O576" s="171"/>
      <c r="P576" s="171"/>
      <c r="Q576" s="171"/>
      <c r="R576" s="171"/>
      <c r="S576" s="171"/>
      <c r="T576" s="172"/>
      <c r="AT576" s="166" t="s">
        <v>210</v>
      </c>
      <c r="AU576" s="166" t="s">
        <v>87</v>
      </c>
      <c r="AV576" s="12" t="s">
        <v>87</v>
      </c>
      <c r="AW576" s="12" t="s">
        <v>32</v>
      </c>
      <c r="AX576" s="12" t="s">
        <v>77</v>
      </c>
      <c r="AY576" s="166" t="s">
        <v>122</v>
      </c>
    </row>
    <row r="577" spans="1:65" s="12" customFormat="1">
      <c r="B577" s="165"/>
      <c r="D577" s="156" t="s">
        <v>210</v>
      </c>
      <c r="E577" s="166" t="s">
        <v>1</v>
      </c>
      <c r="F577" s="167" t="s">
        <v>1010</v>
      </c>
      <c r="H577" s="168">
        <v>32.49</v>
      </c>
      <c r="I577" s="169"/>
      <c r="L577" s="165"/>
      <c r="M577" s="170"/>
      <c r="N577" s="171"/>
      <c r="O577" s="171"/>
      <c r="P577" s="171"/>
      <c r="Q577" s="171"/>
      <c r="R577" s="171"/>
      <c r="S577" s="171"/>
      <c r="T577" s="172"/>
      <c r="AT577" s="166" t="s">
        <v>210</v>
      </c>
      <c r="AU577" s="166" t="s">
        <v>87</v>
      </c>
      <c r="AV577" s="12" t="s">
        <v>87</v>
      </c>
      <c r="AW577" s="12" t="s">
        <v>32</v>
      </c>
      <c r="AX577" s="12" t="s">
        <v>77</v>
      </c>
      <c r="AY577" s="166" t="s">
        <v>122</v>
      </c>
    </row>
    <row r="578" spans="1:65" s="13" customFormat="1">
      <c r="B578" s="173"/>
      <c r="D578" s="156" t="s">
        <v>210</v>
      </c>
      <c r="E578" s="174" t="s">
        <v>1</v>
      </c>
      <c r="F578" s="175" t="s">
        <v>237</v>
      </c>
      <c r="H578" s="176">
        <v>809.99999999999977</v>
      </c>
      <c r="I578" s="177"/>
      <c r="L578" s="173"/>
      <c r="M578" s="178"/>
      <c r="N578" s="179"/>
      <c r="O578" s="179"/>
      <c r="P578" s="179"/>
      <c r="Q578" s="179"/>
      <c r="R578" s="179"/>
      <c r="S578" s="179"/>
      <c r="T578" s="180"/>
      <c r="AT578" s="174" t="s">
        <v>210</v>
      </c>
      <c r="AU578" s="174" t="s">
        <v>87</v>
      </c>
      <c r="AV578" s="13" t="s">
        <v>141</v>
      </c>
      <c r="AW578" s="13" t="s">
        <v>32</v>
      </c>
      <c r="AX578" s="13" t="s">
        <v>85</v>
      </c>
      <c r="AY578" s="174" t="s">
        <v>122</v>
      </c>
    </row>
    <row r="579" spans="1:65" s="1" customFormat="1" ht="24.2" customHeight="1">
      <c r="A579" s="31"/>
      <c r="B579" s="142"/>
      <c r="C579" s="143" t="s">
        <v>1011</v>
      </c>
      <c r="D579" s="143" t="s">
        <v>125</v>
      </c>
      <c r="E579" s="144" t="s">
        <v>1012</v>
      </c>
      <c r="F579" s="145" t="s">
        <v>1013</v>
      </c>
      <c r="G579" s="146" t="s">
        <v>222</v>
      </c>
      <c r="H579" s="147">
        <v>810</v>
      </c>
      <c r="I579" s="148">
        <v>14.21</v>
      </c>
      <c r="J579" s="149">
        <f>ROUND(I579*H579,2)</f>
        <v>11510.1</v>
      </c>
      <c r="K579" s="145" t="s">
        <v>129</v>
      </c>
      <c r="L579" s="32"/>
      <c r="M579" s="150" t="s">
        <v>1</v>
      </c>
      <c r="N579" s="151" t="s">
        <v>42</v>
      </c>
      <c r="O579" s="57"/>
      <c r="P579" s="152">
        <f>O579*H579</f>
        <v>0</v>
      </c>
      <c r="Q579" s="152">
        <v>0</v>
      </c>
      <c r="R579" s="152">
        <f>Q579*H579</f>
        <v>0</v>
      </c>
      <c r="S579" s="152">
        <v>0</v>
      </c>
      <c r="T579" s="153">
        <f>S579*H579</f>
        <v>0</v>
      </c>
      <c r="U579" s="31"/>
      <c r="V579" s="31"/>
      <c r="W579" s="31"/>
      <c r="X579" s="31"/>
      <c r="Y579" s="31"/>
      <c r="Z579" s="31"/>
      <c r="AA579" s="31"/>
      <c r="AB579" s="31"/>
      <c r="AC579" s="31"/>
      <c r="AD579" s="31"/>
      <c r="AE579" s="31"/>
      <c r="AR579" s="154" t="s">
        <v>283</v>
      </c>
      <c r="AT579" s="154" t="s">
        <v>125</v>
      </c>
      <c r="AU579" s="154" t="s">
        <v>87</v>
      </c>
      <c r="AY579" s="16" t="s">
        <v>122</v>
      </c>
      <c r="BE579" s="155">
        <f>IF(N579="základní",J579,0)</f>
        <v>11510.1</v>
      </c>
      <c r="BF579" s="155">
        <f>IF(N579="snížená",J579,0)</f>
        <v>0</v>
      </c>
      <c r="BG579" s="155">
        <f>IF(N579="zákl. přenesená",J579,0)</f>
        <v>0</v>
      </c>
      <c r="BH579" s="155">
        <f>IF(N579="sníž. přenesená",J579,0)</f>
        <v>0</v>
      </c>
      <c r="BI579" s="155">
        <f>IF(N579="nulová",J579,0)</f>
        <v>0</v>
      </c>
      <c r="BJ579" s="16" t="s">
        <v>85</v>
      </c>
      <c r="BK579" s="155">
        <f>ROUND(I579*H579,2)</f>
        <v>11510.1</v>
      </c>
      <c r="BL579" s="16" t="s">
        <v>283</v>
      </c>
      <c r="BM579" s="154" t="s">
        <v>1014</v>
      </c>
    </row>
    <row r="580" spans="1:65" s="1" customFormat="1" ht="24.2" customHeight="1">
      <c r="A580" s="31"/>
      <c r="B580" s="142"/>
      <c r="C580" s="143" t="s">
        <v>1015</v>
      </c>
      <c r="D580" s="143" t="s">
        <v>125</v>
      </c>
      <c r="E580" s="144" t="s">
        <v>1016</v>
      </c>
      <c r="F580" s="145" t="s">
        <v>1017</v>
      </c>
      <c r="G580" s="146" t="s">
        <v>222</v>
      </c>
      <c r="H580" s="147">
        <v>897</v>
      </c>
      <c r="I580" s="148">
        <v>14.94</v>
      </c>
      <c r="J580" s="149">
        <f>ROUND(I580*H580,2)</f>
        <v>13401.18</v>
      </c>
      <c r="K580" s="145" t="s">
        <v>129</v>
      </c>
      <c r="L580" s="32"/>
      <c r="M580" s="150" t="s">
        <v>1</v>
      </c>
      <c r="N580" s="151" t="s">
        <v>42</v>
      </c>
      <c r="O580" s="57"/>
      <c r="P580" s="152">
        <f>O580*H580</f>
        <v>0</v>
      </c>
      <c r="Q580" s="152">
        <v>2.0000000000000001E-4</v>
      </c>
      <c r="R580" s="152">
        <f>Q580*H580</f>
        <v>0.1794</v>
      </c>
      <c r="S580" s="152">
        <v>0</v>
      </c>
      <c r="T580" s="153">
        <f>S580*H580</f>
        <v>0</v>
      </c>
      <c r="U580" s="31"/>
      <c r="V580" s="31"/>
      <c r="W580" s="31"/>
      <c r="X580" s="31"/>
      <c r="Y580" s="31"/>
      <c r="Z580" s="31"/>
      <c r="AA580" s="31"/>
      <c r="AB580" s="31"/>
      <c r="AC580" s="31"/>
      <c r="AD580" s="31"/>
      <c r="AE580" s="31"/>
      <c r="AR580" s="154" t="s">
        <v>141</v>
      </c>
      <c r="AT580" s="154" t="s">
        <v>125</v>
      </c>
      <c r="AU580" s="154" t="s">
        <v>87</v>
      </c>
      <c r="AY580" s="16" t="s">
        <v>122</v>
      </c>
      <c r="BE580" s="155">
        <f>IF(N580="základní",J580,0)</f>
        <v>13401.18</v>
      </c>
      <c r="BF580" s="155">
        <f>IF(N580="snížená",J580,0)</f>
        <v>0</v>
      </c>
      <c r="BG580" s="155">
        <f>IF(N580="zákl. přenesená",J580,0)</f>
        <v>0</v>
      </c>
      <c r="BH580" s="155">
        <f>IF(N580="sníž. přenesená",J580,0)</f>
        <v>0</v>
      </c>
      <c r="BI580" s="155">
        <f>IF(N580="nulová",J580,0)</f>
        <v>0</v>
      </c>
      <c r="BJ580" s="16" t="s">
        <v>85</v>
      </c>
      <c r="BK580" s="155">
        <f>ROUND(I580*H580,2)</f>
        <v>13401.18</v>
      </c>
      <c r="BL580" s="16" t="s">
        <v>141</v>
      </c>
      <c r="BM580" s="154" t="s">
        <v>1018</v>
      </c>
    </row>
    <row r="581" spans="1:65" s="12" customFormat="1">
      <c r="B581" s="165"/>
      <c r="D581" s="156" t="s">
        <v>210</v>
      </c>
      <c r="E581" s="166" t="s">
        <v>1</v>
      </c>
      <c r="F581" s="167" t="s">
        <v>1019</v>
      </c>
      <c r="H581" s="168">
        <v>228.94</v>
      </c>
      <c r="I581" s="169"/>
      <c r="L581" s="165"/>
      <c r="M581" s="170"/>
      <c r="N581" s="171"/>
      <c r="O581" s="171"/>
      <c r="P581" s="171"/>
      <c r="Q581" s="171"/>
      <c r="R581" s="171"/>
      <c r="S581" s="171"/>
      <c r="T581" s="172"/>
      <c r="AT581" s="166" t="s">
        <v>210</v>
      </c>
      <c r="AU581" s="166" t="s">
        <v>87</v>
      </c>
      <c r="AV581" s="12" t="s">
        <v>87</v>
      </c>
      <c r="AW581" s="12" t="s">
        <v>32</v>
      </c>
      <c r="AX581" s="12" t="s">
        <v>77</v>
      </c>
      <c r="AY581" s="166" t="s">
        <v>122</v>
      </c>
    </row>
    <row r="582" spans="1:65" s="12" customFormat="1">
      <c r="B582" s="165"/>
      <c r="D582" s="156" t="s">
        <v>210</v>
      </c>
      <c r="E582" s="166" t="s">
        <v>1</v>
      </c>
      <c r="F582" s="167" t="s">
        <v>1020</v>
      </c>
      <c r="H582" s="168">
        <v>51.71</v>
      </c>
      <c r="I582" s="169"/>
      <c r="L582" s="165"/>
      <c r="M582" s="170"/>
      <c r="N582" s="171"/>
      <c r="O582" s="171"/>
      <c r="P582" s="171"/>
      <c r="Q582" s="171"/>
      <c r="R582" s="171"/>
      <c r="S582" s="171"/>
      <c r="T582" s="172"/>
      <c r="AT582" s="166" t="s">
        <v>210</v>
      </c>
      <c r="AU582" s="166" t="s">
        <v>87</v>
      </c>
      <c r="AV582" s="12" t="s">
        <v>87</v>
      </c>
      <c r="AW582" s="12" t="s">
        <v>32</v>
      </c>
      <c r="AX582" s="12" t="s">
        <v>77</v>
      </c>
      <c r="AY582" s="166" t="s">
        <v>122</v>
      </c>
    </row>
    <row r="583" spans="1:65" s="12" customFormat="1">
      <c r="B583" s="165"/>
      <c r="D583" s="156" t="s">
        <v>210</v>
      </c>
      <c r="E583" s="166" t="s">
        <v>1</v>
      </c>
      <c r="F583" s="167" t="s">
        <v>1021</v>
      </c>
      <c r="H583" s="168">
        <v>37.35</v>
      </c>
      <c r="I583" s="169"/>
      <c r="L583" s="165"/>
      <c r="M583" s="170"/>
      <c r="N583" s="171"/>
      <c r="O583" s="171"/>
      <c r="P583" s="171"/>
      <c r="Q583" s="171"/>
      <c r="R583" s="171"/>
      <c r="S583" s="171"/>
      <c r="T583" s="172"/>
      <c r="AT583" s="166" t="s">
        <v>210</v>
      </c>
      <c r="AU583" s="166" t="s">
        <v>87</v>
      </c>
      <c r="AV583" s="12" t="s">
        <v>87</v>
      </c>
      <c r="AW583" s="12" t="s">
        <v>32</v>
      </c>
      <c r="AX583" s="12" t="s">
        <v>77</v>
      </c>
      <c r="AY583" s="166" t="s">
        <v>122</v>
      </c>
    </row>
    <row r="584" spans="1:65" s="12" customFormat="1">
      <c r="B584" s="165"/>
      <c r="D584" s="156" t="s">
        <v>210</v>
      </c>
      <c r="E584" s="166" t="s">
        <v>1</v>
      </c>
      <c r="F584" s="167" t="s">
        <v>997</v>
      </c>
      <c r="H584" s="168">
        <v>60.25</v>
      </c>
      <c r="I584" s="169"/>
      <c r="L584" s="165"/>
      <c r="M584" s="170"/>
      <c r="N584" s="171"/>
      <c r="O584" s="171"/>
      <c r="P584" s="171"/>
      <c r="Q584" s="171"/>
      <c r="R584" s="171"/>
      <c r="S584" s="171"/>
      <c r="T584" s="172"/>
      <c r="AT584" s="166" t="s">
        <v>210</v>
      </c>
      <c r="AU584" s="166" t="s">
        <v>87</v>
      </c>
      <c r="AV584" s="12" t="s">
        <v>87</v>
      </c>
      <c r="AW584" s="12" t="s">
        <v>32</v>
      </c>
      <c r="AX584" s="12" t="s">
        <v>77</v>
      </c>
      <c r="AY584" s="166" t="s">
        <v>122</v>
      </c>
    </row>
    <row r="585" spans="1:65" s="12" customFormat="1">
      <c r="B585" s="165"/>
      <c r="D585" s="156" t="s">
        <v>210</v>
      </c>
      <c r="E585" s="166" t="s">
        <v>1</v>
      </c>
      <c r="F585" s="167" t="s">
        <v>998</v>
      </c>
      <c r="H585" s="168">
        <v>56.64</v>
      </c>
      <c r="I585" s="169"/>
      <c r="L585" s="165"/>
      <c r="M585" s="170"/>
      <c r="N585" s="171"/>
      <c r="O585" s="171"/>
      <c r="P585" s="171"/>
      <c r="Q585" s="171"/>
      <c r="R585" s="171"/>
      <c r="S585" s="171"/>
      <c r="T585" s="172"/>
      <c r="AT585" s="166" t="s">
        <v>210</v>
      </c>
      <c r="AU585" s="166" t="s">
        <v>87</v>
      </c>
      <c r="AV585" s="12" t="s">
        <v>87</v>
      </c>
      <c r="AW585" s="12" t="s">
        <v>32</v>
      </c>
      <c r="AX585" s="12" t="s">
        <v>77</v>
      </c>
      <c r="AY585" s="166" t="s">
        <v>122</v>
      </c>
    </row>
    <row r="586" spans="1:65" s="12" customFormat="1">
      <c r="B586" s="165"/>
      <c r="D586" s="156" t="s">
        <v>210</v>
      </c>
      <c r="E586" s="166" t="s">
        <v>1</v>
      </c>
      <c r="F586" s="167" t="s">
        <v>1022</v>
      </c>
      <c r="H586" s="168">
        <v>61.87</v>
      </c>
      <c r="I586" s="169"/>
      <c r="L586" s="165"/>
      <c r="M586" s="170"/>
      <c r="N586" s="171"/>
      <c r="O586" s="171"/>
      <c r="P586" s="171"/>
      <c r="Q586" s="171"/>
      <c r="R586" s="171"/>
      <c r="S586" s="171"/>
      <c r="T586" s="172"/>
      <c r="AT586" s="166" t="s">
        <v>210</v>
      </c>
      <c r="AU586" s="166" t="s">
        <v>87</v>
      </c>
      <c r="AV586" s="12" t="s">
        <v>87</v>
      </c>
      <c r="AW586" s="12" t="s">
        <v>32</v>
      </c>
      <c r="AX586" s="12" t="s">
        <v>77</v>
      </c>
      <c r="AY586" s="166" t="s">
        <v>122</v>
      </c>
    </row>
    <row r="587" spans="1:65" s="12" customFormat="1">
      <c r="B587" s="165"/>
      <c r="D587" s="156" t="s">
        <v>210</v>
      </c>
      <c r="E587" s="166" t="s">
        <v>1</v>
      </c>
      <c r="F587" s="167" t="s">
        <v>1023</v>
      </c>
      <c r="H587" s="168">
        <v>81.819999999999993</v>
      </c>
      <c r="I587" s="169"/>
      <c r="L587" s="165"/>
      <c r="M587" s="170"/>
      <c r="N587" s="171"/>
      <c r="O587" s="171"/>
      <c r="P587" s="171"/>
      <c r="Q587" s="171"/>
      <c r="R587" s="171"/>
      <c r="S587" s="171"/>
      <c r="T587" s="172"/>
      <c r="AT587" s="166" t="s">
        <v>210</v>
      </c>
      <c r="AU587" s="166" t="s">
        <v>87</v>
      </c>
      <c r="AV587" s="12" t="s">
        <v>87</v>
      </c>
      <c r="AW587" s="12" t="s">
        <v>32</v>
      </c>
      <c r="AX587" s="12" t="s">
        <v>77</v>
      </c>
      <c r="AY587" s="166" t="s">
        <v>122</v>
      </c>
    </row>
    <row r="588" spans="1:65" s="12" customFormat="1">
      <c r="B588" s="165"/>
      <c r="D588" s="156" t="s">
        <v>210</v>
      </c>
      <c r="E588" s="166" t="s">
        <v>1</v>
      </c>
      <c r="F588" s="167" t="s">
        <v>1024</v>
      </c>
      <c r="H588" s="168">
        <v>18.89</v>
      </c>
      <c r="I588" s="169"/>
      <c r="L588" s="165"/>
      <c r="M588" s="170"/>
      <c r="N588" s="171"/>
      <c r="O588" s="171"/>
      <c r="P588" s="171"/>
      <c r="Q588" s="171"/>
      <c r="R588" s="171"/>
      <c r="S588" s="171"/>
      <c r="T588" s="172"/>
      <c r="AT588" s="166" t="s">
        <v>210</v>
      </c>
      <c r="AU588" s="166" t="s">
        <v>87</v>
      </c>
      <c r="AV588" s="12" t="s">
        <v>87</v>
      </c>
      <c r="AW588" s="12" t="s">
        <v>32</v>
      </c>
      <c r="AX588" s="12" t="s">
        <v>77</v>
      </c>
      <c r="AY588" s="166" t="s">
        <v>122</v>
      </c>
    </row>
    <row r="589" spans="1:65" s="12" customFormat="1">
      <c r="B589" s="165"/>
      <c r="D589" s="156" t="s">
        <v>210</v>
      </c>
      <c r="E589" s="166" t="s">
        <v>1</v>
      </c>
      <c r="F589" s="167" t="s">
        <v>1025</v>
      </c>
      <c r="H589" s="168">
        <v>19.12</v>
      </c>
      <c r="I589" s="169"/>
      <c r="L589" s="165"/>
      <c r="M589" s="170"/>
      <c r="N589" s="171"/>
      <c r="O589" s="171"/>
      <c r="P589" s="171"/>
      <c r="Q589" s="171"/>
      <c r="R589" s="171"/>
      <c r="S589" s="171"/>
      <c r="T589" s="172"/>
      <c r="AT589" s="166" t="s">
        <v>210</v>
      </c>
      <c r="AU589" s="166" t="s">
        <v>87</v>
      </c>
      <c r="AV589" s="12" t="s">
        <v>87</v>
      </c>
      <c r="AW589" s="12" t="s">
        <v>32</v>
      </c>
      <c r="AX589" s="12" t="s">
        <v>77</v>
      </c>
      <c r="AY589" s="166" t="s">
        <v>122</v>
      </c>
    </row>
    <row r="590" spans="1:65" s="12" customFormat="1">
      <c r="B590" s="165"/>
      <c r="D590" s="156" t="s">
        <v>210</v>
      </c>
      <c r="E590" s="166" t="s">
        <v>1</v>
      </c>
      <c r="F590" s="167" t="s">
        <v>1026</v>
      </c>
      <c r="H590" s="168">
        <v>10.130000000000001</v>
      </c>
      <c r="I590" s="169"/>
      <c r="L590" s="165"/>
      <c r="M590" s="170"/>
      <c r="N590" s="171"/>
      <c r="O590" s="171"/>
      <c r="P590" s="171"/>
      <c r="Q590" s="171"/>
      <c r="R590" s="171"/>
      <c r="S590" s="171"/>
      <c r="T590" s="172"/>
      <c r="AT590" s="166" t="s">
        <v>210</v>
      </c>
      <c r="AU590" s="166" t="s">
        <v>87</v>
      </c>
      <c r="AV590" s="12" t="s">
        <v>87</v>
      </c>
      <c r="AW590" s="12" t="s">
        <v>32</v>
      </c>
      <c r="AX590" s="12" t="s">
        <v>77</v>
      </c>
      <c r="AY590" s="166" t="s">
        <v>122</v>
      </c>
    </row>
    <row r="591" spans="1:65" s="12" customFormat="1">
      <c r="B591" s="165"/>
      <c r="D591" s="156" t="s">
        <v>210</v>
      </c>
      <c r="E591" s="166" t="s">
        <v>1</v>
      </c>
      <c r="F591" s="167" t="s">
        <v>1027</v>
      </c>
      <c r="H591" s="168">
        <v>14.42</v>
      </c>
      <c r="I591" s="169"/>
      <c r="L591" s="165"/>
      <c r="M591" s="170"/>
      <c r="N591" s="171"/>
      <c r="O591" s="171"/>
      <c r="P591" s="171"/>
      <c r="Q591" s="171"/>
      <c r="R591" s="171"/>
      <c r="S591" s="171"/>
      <c r="T591" s="172"/>
      <c r="AT591" s="166" t="s">
        <v>210</v>
      </c>
      <c r="AU591" s="166" t="s">
        <v>87</v>
      </c>
      <c r="AV591" s="12" t="s">
        <v>87</v>
      </c>
      <c r="AW591" s="12" t="s">
        <v>32</v>
      </c>
      <c r="AX591" s="12" t="s">
        <v>77</v>
      </c>
      <c r="AY591" s="166" t="s">
        <v>122</v>
      </c>
    </row>
    <row r="592" spans="1:65" s="12" customFormat="1">
      <c r="B592" s="165"/>
      <c r="D592" s="156" t="s">
        <v>210</v>
      </c>
      <c r="E592" s="166" t="s">
        <v>1</v>
      </c>
      <c r="F592" s="167" t="s">
        <v>1028</v>
      </c>
      <c r="H592" s="168">
        <v>8.6199999999999992</v>
      </c>
      <c r="I592" s="169"/>
      <c r="L592" s="165"/>
      <c r="M592" s="170"/>
      <c r="N592" s="171"/>
      <c r="O592" s="171"/>
      <c r="P592" s="171"/>
      <c r="Q592" s="171"/>
      <c r="R592" s="171"/>
      <c r="S592" s="171"/>
      <c r="T592" s="172"/>
      <c r="AT592" s="166" t="s">
        <v>210</v>
      </c>
      <c r="AU592" s="166" t="s">
        <v>87</v>
      </c>
      <c r="AV592" s="12" t="s">
        <v>87</v>
      </c>
      <c r="AW592" s="12" t="s">
        <v>32</v>
      </c>
      <c r="AX592" s="12" t="s">
        <v>77</v>
      </c>
      <c r="AY592" s="166" t="s">
        <v>122</v>
      </c>
    </row>
    <row r="593" spans="1:65" s="12" customFormat="1">
      <c r="B593" s="165"/>
      <c r="D593" s="156" t="s">
        <v>210</v>
      </c>
      <c r="E593" s="166" t="s">
        <v>1</v>
      </c>
      <c r="F593" s="167" t="s">
        <v>1029</v>
      </c>
      <c r="H593" s="168">
        <v>9.86</v>
      </c>
      <c r="I593" s="169"/>
      <c r="L593" s="165"/>
      <c r="M593" s="170"/>
      <c r="N593" s="171"/>
      <c r="O593" s="171"/>
      <c r="P593" s="171"/>
      <c r="Q593" s="171"/>
      <c r="R593" s="171"/>
      <c r="S593" s="171"/>
      <c r="T593" s="172"/>
      <c r="AT593" s="166" t="s">
        <v>210</v>
      </c>
      <c r="AU593" s="166" t="s">
        <v>87</v>
      </c>
      <c r="AV593" s="12" t="s">
        <v>87</v>
      </c>
      <c r="AW593" s="12" t="s">
        <v>32</v>
      </c>
      <c r="AX593" s="12" t="s">
        <v>77</v>
      </c>
      <c r="AY593" s="166" t="s">
        <v>122</v>
      </c>
    </row>
    <row r="594" spans="1:65" s="12" customFormat="1">
      <c r="B594" s="165"/>
      <c r="D594" s="156" t="s">
        <v>210</v>
      </c>
      <c r="E594" s="166" t="s">
        <v>1</v>
      </c>
      <c r="F594" s="167" t="s">
        <v>1030</v>
      </c>
      <c r="H594" s="168">
        <v>52.25</v>
      </c>
      <c r="I594" s="169"/>
      <c r="L594" s="165"/>
      <c r="M594" s="170"/>
      <c r="N594" s="171"/>
      <c r="O594" s="171"/>
      <c r="P594" s="171"/>
      <c r="Q594" s="171"/>
      <c r="R594" s="171"/>
      <c r="S594" s="171"/>
      <c r="T594" s="172"/>
      <c r="AT594" s="166" t="s">
        <v>210</v>
      </c>
      <c r="AU594" s="166" t="s">
        <v>87</v>
      </c>
      <c r="AV594" s="12" t="s">
        <v>87</v>
      </c>
      <c r="AW594" s="12" t="s">
        <v>32</v>
      </c>
      <c r="AX594" s="12" t="s">
        <v>77</v>
      </c>
      <c r="AY594" s="166" t="s">
        <v>122</v>
      </c>
    </row>
    <row r="595" spans="1:65" s="12" customFormat="1">
      <c r="B595" s="165"/>
      <c r="D595" s="156" t="s">
        <v>210</v>
      </c>
      <c r="E595" s="166" t="s">
        <v>1</v>
      </c>
      <c r="F595" s="167" t="s">
        <v>1031</v>
      </c>
      <c r="H595" s="168">
        <v>41.2</v>
      </c>
      <c r="I595" s="169"/>
      <c r="L595" s="165"/>
      <c r="M595" s="170"/>
      <c r="N595" s="171"/>
      <c r="O595" s="171"/>
      <c r="P595" s="171"/>
      <c r="Q595" s="171"/>
      <c r="R595" s="171"/>
      <c r="S595" s="171"/>
      <c r="T595" s="172"/>
      <c r="AT595" s="166" t="s">
        <v>210</v>
      </c>
      <c r="AU595" s="166" t="s">
        <v>87</v>
      </c>
      <c r="AV595" s="12" t="s">
        <v>87</v>
      </c>
      <c r="AW595" s="12" t="s">
        <v>32</v>
      </c>
      <c r="AX595" s="12" t="s">
        <v>77</v>
      </c>
      <c r="AY595" s="166" t="s">
        <v>122</v>
      </c>
    </row>
    <row r="596" spans="1:65" s="12" customFormat="1">
      <c r="B596" s="165"/>
      <c r="D596" s="156" t="s">
        <v>210</v>
      </c>
      <c r="E596" s="166" t="s">
        <v>1</v>
      </c>
      <c r="F596" s="167" t="s">
        <v>1032</v>
      </c>
      <c r="H596" s="168">
        <v>68.98</v>
      </c>
      <c r="I596" s="169"/>
      <c r="L596" s="165"/>
      <c r="M596" s="170"/>
      <c r="N596" s="171"/>
      <c r="O596" s="171"/>
      <c r="P596" s="171"/>
      <c r="Q596" s="171"/>
      <c r="R596" s="171"/>
      <c r="S596" s="171"/>
      <c r="T596" s="172"/>
      <c r="AT596" s="166" t="s">
        <v>210</v>
      </c>
      <c r="AU596" s="166" t="s">
        <v>87</v>
      </c>
      <c r="AV596" s="12" t="s">
        <v>87</v>
      </c>
      <c r="AW596" s="12" t="s">
        <v>32</v>
      </c>
      <c r="AX596" s="12" t="s">
        <v>77</v>
      </c>
      <c r="AY596" s="166" t="s">
        <v>122</v>
      </c>
    </row>
    <row r="597" spans="1:65" s="12" customFormat="1">
      <c r="B597" s="165"/>
      <c r="D597" s="156" t="s">
        <v>210</v>
      </c>
      <c r="E597" s="166" t="s">
        <v>1</v>
      </c>
      <c r="F597" s="167" t="s">
        <v>1033</v>
      </c>
      <c r="H597" s="168">
        <v>74.95</v>
      </c>
      <c r="I597" s="169"/>
      <c r="L597" s="165"/>
      <c r="M597" s="170"/>
      <c r="N597" s="171"/>
      <c r="O597" s="171"/>
      <c r="P597" s="171"/>
      <c r="Q597" s="171"/>
      <c r="R597" s="171"/>
      <c r="S597" s="171"/>
      <c r="T597" s="172"/>
      <c r="AT597" s="166" t="s">
        <v>210</v>
      </c>
      <c r="AU597" s="166" t="s">
        <v>87</v>
      </c>
      <c r="AV597" s="12" t="s">
        <v>87</v>
      </c>
      <c r="AW597" s="12" t="s">
        <v>32</v>
      </c>
      <c r="AX597" s="12" t="s">
        <v>77</v>
      </c>
      <c r="AY597" s="166" t="s">
        <v>122</v>
      </c>
    </row>
    <row r="598" spans="1:65" s="13" customFormat="1">
      <c r="B598" s="173"/>
      <c r="D598" s="156" t="s">
        <v>210</v>
      </c>
      <c r="E598" s="174" t="s">
        <v>1</v>
      </c>
      <c r="F598" s="175" t="s">
        <v>237</v>
      </c>
      <c r="H598" s="176">
        <v>897</v>
      </c>
      <c r="I598" s="177"/>
      <c r="L598" s="173"/>
      <c r="M598" s="178"/>
      <c r="N598" s="179"/>
      <c r="O598" s="179"/>
      <c r="P598" s="179"/>
      <c r="Q598" s="179"/>
      <c r="R598" s="179"/>
      <c r="S598" s="179"/>
      <c r="T598" s="180"/>
      <c r="AT598" s="174" t="s">
        <v>210</v>
      </c>
      <c r="AU598" s="174" t="s">
        <v>87</v>
      </c>
      <c r="AV598" s="13" t="s">
        <v>141</v>
      </c>
      <c r="AW598" s="13" t="s">
        <v>32</v>
      </c>
      <c r="AX598" s="13" t="s">
        <v>85</v>
      </c>
      <c r="AY598" s="174" t="s">
        <v>122</v>
      </c>
    </row>
    <row r="599" spans="1:65" s="1" customFormat="1" ht="24.2" customHeight="1">
      <c r="A599" s="31"/>
      <c r="B599" s="142"/>
      <c r="C599" s="143" t="s">
        <v>1034</v>
      </c>
      <c r="D599" s="143" t="s">
        <v>125</v>
      </c>
      <c r="E599" s="144" t="s">
        <v>1035</v>
      </c>
      <c r="F599" s="145" t="s">
        <v>1036</v>
      </c>
      <c r="G599" s="146" t="s">
        <v>222</v>
      </c>
      <c r="H599" s="147">
        <v>88</v>
      </c>
      <c r="I599" s="148">
        <v>62.92</v>
      </c>
      <c r="J599" s="149">
        <f>ROUND(I599*H599,2)</f>
        <v>5536.96</v>
      </c>
      <c r="K599" s="145" t="s">
        <v>129</v>
      </c>
      <c r="L599" s="32"/>
      <c r="M599" s="150" t="s">
        <v>1</v>
      </c>
      <c r="N599" s="151" t="s">
        <v>42</v>
      </c>
      <c r="O599" s="57"/>
      <c r="P599" s="152">
        <f>O599*H599</f>
        <v>0</v>
      </c>
      <c r="Q599" s="152">
        <v>2.5999999999999998E-4</v>
      </c>
      <c r="R599" s="152">
        <f>Q599*H599</f>
        <v>2.2879999999999998E-2</v>
      </c>
      <c r="S599" s="152">
        <v>0</v>
      </c>
      <c r="T599" s="153">
        <f>S599*H599</f>
        <v>0</v>
      </c>
      <c r="U599" s="31"/>
      <c r="V599" s="31"/>
      <c r="W599" s="31"/>
      <c r="X599" s="31"/>
      <c r="Y599" s="31"/>
      <c r="Z599" s="31"/>
      <c r="AA599" s="31"/>
      <c r="AB599" s="31"/>
      <c r="AC599" s="31"/>
      <c r="AD599" s="31"/>
      <c r="AE599" s="31"/>
      <c r="AR599" s="154" t="s">
        <v>283</v>
      </c>
      <c r="AT599" s="154" t="s">
        <v>125</v>
      </c>
      <c r="AU599" s="154" t="s">
        <v>87</v>
      </c>
      <c r="AY599" s="16" t="s">
        <v>122</v>
      </c>
      <c r="BE599" s="155">
        <f>IF(N599="základní",J599,0)</f>
        <v>5536.96</v>
      </c>
      <c r="BF599" s="155">
        <f>IF(N599="snížená",J599,0)</f>
        <v>0</v>
      </c>
      <c r="BG599" s="155">
        <f>IF(N599="zákl. přenesená",J599,0)</f>
        <v>0</v>
      </c>
      <c r="BH599" s="155">
        <f>IF(N599="sníž. přenesená",J599,0)</f>
        <v>0</v>
      </c>
      <c r="BI599" s="155">
        <f>IF(N599="nulová",J599,0)</f>
        <v>0</v>
      </c>
      <c r="BJ599" s="16" t="s">
        <v>85</v>
      </c>
      <c r="BK599" s="155">
        <f>ROUND(I599*H599,2)</f>
        <v>5536.96</v>
      </c>
      <c r="BL599" s="16" t="s">
        <v>283</v>
      </c>
      <c r="BM599" s="154" t="s">
        <v>1037</v>
      </c>
    </row>
    <row r="600" spans="1:65" s="1" customFormat="1" ht="19.5">
      <c r="A600" s="31"/>
      <c r="B600" s="32"/>
      <c r="C600" s="31"/>
      <c r="D600" s="156" t="s">
        <v>135</v>
      </c>
      <c r="E600" s="31"/>
      <c r="F600" s="157" t="s">
        <v>1038</v>
      </c>
      <c r="G600" s="31"/>
      <c r="H600" s="31"/>
      <c r="I600" s="158"/>
      <c r="J600" s="31"/>
      <c r="K600" s="31"/>
      <c r="L600" s="32"/>
      <c r="M600" s="159"/>
      <c r="N600" s="160"/>
      <c r="O600" s="57"/>
      <c r="P600" s="57"/>
      <c r="Q600" s="57"/>
      <c r="R600" s="57"/>
      <c r="S600" s="57"/>
      <c r="T600" s="58"/>
      <c r="U600" s="31"/>
      <c r="V600" s="31"/>
      <c r="W600" s="31"/>
      <c r="X600" s="31"/>
      <c r="Y600" s="31"/>
      <c r="Z600" s="31"/>
      <c r="AA600" s="31"/>
      <c r="AB600" s="31"/>
      <c r="AC600" s="31"/>
      <c r="AD600" s="31"/>
      <c r="AE600" s="31"/>
      <c r="AT600" s="16" t="s">
        <v>135</v>
      </c>
      <c r="AU600" s="16" t="s">
        <v>87</v>
      </c>
    </row>
    <row r="601" spans="1:65" s="12" customFormat="1">
      <c r="B601" s="165"/>
      <c r="D601" s="156" t="s">
        <v>210</v>
      </c>
      <c r="E601" s="166" t="s">
        <v>1</v>
      </c>
      <c r="F601" s="167" t="s">
        <v>1039</v>
      </c>
      <c r="H601" s="168">
        <v>23.85</v>
      </c>
      <c r="I601" s="169"/>
      <c r="L601" s="165"/>
      <c r="M601" s="170"/>
      <c r="N601" s="171"/>
      <c r="O601" s="171"/>
      <c r="P601" s="171"/>
      <c r="Q601" s="171"/>
      <c r="R601" s="171"/>
      <c r="S601" s="171"/>
      <c r="T601" s="172"/>
      <c r="AT601" s="166" t="s">
        <v>210</v>
      </c>
      <c r="AU601" s="166" t="s">
        <v>87</v>
      </c>
      <c r="AV601" s="12" t="s">
        <v>87</v>
      </c>
      <c r="AW601" s="12" t="s">
        <v>32</v>
      </c>
      <c r="AX601" s="12" t="s">
        <v>77</v>
      </c>
      <c r="AY601" s="166" t="s">
        <v>122</v>
      </c>
    </row>
    <row r="602" spans="1:65" s="12" customFormat="1">
      <c r="B602" s="165"/>
      <c r="D602" s="156" t="s">
        <v>210</v>
      </c>
      <c r="E602" s="166" t="s">
        <v>1</v>
      </c>
      <c r="F602" s="167" t="s">
        <v>1040</v>
      </c>
      <c r="H602" s="168">
        <v>29.1</v>
      </c>
      <c r="I602" s="169"/>
      <c r="L602" s="165"/>
      <c r="M602" s="170"/>
      <c r="N602" s="171"/>
      <c r="O602" s="171"/>
      <c r="P602" s="171"/>
      <c r="Q602" s="171"/>
      <c r="R602" s="171"/>
      <c r="S602" s="171"/>
      <c r="T602" s="172"/>
      <c r="AT602" s="166" t="s">
        <v>210</v>
      </c>
      <c r="AU602" s="166" t="s">
        <v>87</v>
      </c>
      <c r="AV602" s="12" t="s">
        <v>87</v>
      </c>
      <c r="AW602" s="12" t="s">
        <v>32</v>
      </c>
      <c r="AX602" s="12" t="s">
        <v>77</v>
      </c>
      <c r="AY602" s="166" t="s">
        <v>122</v>
      </c>
    </row>
    <row r="603" spans="1:65" s="12" customFormat="1">
      <c r="B603" s="165"/>
      <c r="D603" s="156" t="s">
        <v>210</v>
      </c>
      <c r="E603" s="166" t="s">
        <v>1</v>
      </c>
      <c r="F603" s="167" t="s">
        <v>1041</v>
      </c>
      <c r="H603" s="168">
        <v>7.95</v>
      </c>
      <c r="I603" s="169"/>
      <c r="L603" s="165"/>
      <c r="M603" s="170"/>
      <c r="N603" s="171"/>
      <c r="O603" s="171"/>
      <c r="P603" s="171"/>
      <c r="Q603" s="171"/>
      <c r="R603" s="171"/>
      <c r="S603" s="171"/>
      <c r="T603" s="172"/>
      <c r="AT603" s="166" t="s">
        <v>210</v>
      </c>
      <c r="AU603" s="166" t="s">
        <v>87</v>
      </c>
      <c r="AV603" s="12" t="s">
        <v>87</v>
      </c>
      <c r="AW603" s="12" t="s">
        <v>32</v>
      </c>
      <c r="AX603" s="12" t="s">
        <v>77</v>
      </c>
      <c r="AY603" s="166" t="s">
        <v>122</v>
      </c>
    </row>
    <row r="604" spans="1:65" s="12" customFormat="1">
      <c r="B604" s="165"/>
      <c r="D604" s="156" t="s">
        <v>210</v>
      </c>
      <c r="E604" s="166" t="s">
        <v>1</v>
      </c>
      <c r="F604" s="167" t="s">
        <v>1042</v>
      </c>
      <c r="H604" s="168">
        <v>8.1</v>
      </c>
      <c r="I604" s="169"/>
      <c r="L604" s="165"/>
      <c r="M604" s="170"/>
      <c r="N604" s="171"/>
      <c r="O604" s="171"/>
      <c r="P604" s="171"/>
      <c r="Q604" s="171"/>
      <c r="R604" s="171"/>
      <c r="S604" s="171"/>
      <c r="T604" s="172"/>
      <c r="AT604" s="166" t="s">
        <v>210</v>
      </c>
      <c r="AU604" s="166" t="s">
        <v>87</v>
      </c>
      <c r="AV604" s="12" t="s">
        <v>87</v>
      </c>
      <c r="AW604" s="12" t="s">
        <v>32</v>
      </c>
      <c r="AX604" s="12" t="s">
        <v>77</v>
      </c>
      <c r="AY604" s="166" t="s">
        <v>122</v>
      </c>
    </row>
    <row r="605" spans="1:65" s="12" customFormat="1">
      <c r="B605" s="165"/>
      <c r="D605" s="156" t="s">
        <v>210</v>
      </c>
      <c r="E605" s="166" t="s">
        <v>1</v>
      </c>
      <c r="F605" s="167" t="s">
        <v>1043</v>
      </c>
      <c r="H605" s="168">
        <v>19</v>
      </c>
      <c r="I605" s="169"/>
      <c r="L605" s="165"/>
      <c r="M605" s="170"/>
      <c r="N605" s="171"/>
      <c r="O605" s="171"/>
      <c r="P605" s="171"/>
      <c r="Q605" s="171"/>
      <c r="R605" s="171"/>
      <c r="S605" s="171"/>
      <c r="T605" s="172"/>
      <c r="AT605" s="166" t="s">
        <v>210</v>
      </c>
      <c r="AU605" s="166" t="s">
        <v>87</v>
      </c>
      <c r="AV605" s="12" t="s">
        <v>87</v>
      </c>
      <c r="AW605" s="12" t="s">
        <v>32</v>
      </c>
      <c r="AX605" s="12" t="s">
        <v>77</v>
      </c>
      <c r="AY605" s="166" t="s">
        <v>122</v>
      </c>
    </row>
    <row r="606" spans="1:65" s="13" customFormat="1">
      <c r="B606" s="173"/>
      <c r="D606" s="156" t="s">
        <v>210</v>
      </c>
      <c r="E606" s="174" t="s">
        <v>1</v>
      </c>
      <c r="F606" s="175" t="s">
        <v>237</v>
      </c>
      <c r="H606" s="176">
        <v>88</v>
      </c>
      <c r="I606" s="177"/>
      <c r="L606" s="173"/>
      <c r="M606" s="178"/>
      <c r="N606" s="179"/>
      <c r="O606" s="179"/>
      <c r="P606" s="179"/>
      <c r="Q606" s="179"/>
      <c r="R606" s="179"/>
      <c r="S606" s="179"/>
      <c r="T606" s="180"/>
      <c r="AT606" s="174" t="s">
        <v>210</v>
      </c>
      <c r="AU606" s="174" t="s">
        <v>87</v>
      </c>
      <c r="AV606" s="13" t="s">
        <v>141</v>
      </c>
      <c r="AW606" s="13" t="s">
        <v>32</v>
      </c>
      <c r="AX606" s="13" t="s">
        <v>85</v>
      </c>
      <c r="AY606" s="174" t="s">
        <v>122</v>
      </c>
    </row>
    <row r="607" spans="1:65" s="1" customFormat="1" ht="24.2" customHeight="1">
      <c r="A607" s="31"/>
      <c r="B607" s="142"/>
      <c r="C607" s="143" t="s">
        <v>1044</v>
      </c>
      <c r="D607" s="143" t="s">
        <v>125</v>
      </c>
      <c r="E607" s="144" t="s">
        <v>1045</v>
      </c>
      <c r="F607" s="145" t="s">
        <v>1046</v>
      </c>
      <c r="G607" s="146" t="s">
        <v>222</v>
      </c>
      <c r="H607" s="147">
        <v>88</v>
      </c>
      <c r="I607" s="148">
        <v>34.4</v>
      </c>
      <c r="J607" s="149">
        <f>ROUND(I607*H607,2)</f>
        <v>3027.2</v>
      </c>
      <c r="K607" s="145" t="s">
        <v>129</v>
      </c>
      <c r="L607" s="32"/>
      <c r="M607" s="150" t="s">
        <v>1</v>
      </c>
      <c r="N607" s="151" t="s">
        <v>42</v>
      </c>
      <c r="O607" s="57"/>
      <c r="P607" s="152">
        <f>O607*H607</f>
        <v>0</v>
      </c>
      <c r="Q607" s="152">
        <v>3.0000000000000001E-5</v>
      </c>
      <c r="R607" s="152">
        <f>Q607*H607</f>
        <v>2.64E-3</v>
      </c>
      <c r="S607" s="152">
        <v>0</v>
      </c>
      <c r="T607" s="153">
        <f>S607*H607</f>
        <v>0</v>
      </c>
      <c r="U607" s="31"/>
      <c r="V607" s="31"/>
      <c r="W607" s="31"/>
      <c r="X607" s="31"/>
      <c r="Y607" s="31"/>
      <c r="Z607" s="31"/>
      <c r="AA607" s="31"/>
      <c r="AB607" s="31"/>
      <c r="AC607" s="31"/>
      <c r="AD607" s="31"/>
      <c r="AE607" s="31"/>
      <c r="AR607" s="154" t="s">
        <v>283</v>
      </c>
      <c r="AT607" s="154" t="s">
        <v>125</v>
      </c>
      <c r="AU607" s="154" t="s">
        <v>87</v>
      </c>
      <c r="AY607" s="16" t="s">
        <v>122</v>
      </c>
      <c r="BE607" s="155">
        <f>IF(N607="základní",J607,0)</f>
        <v>3027.2</v>
      </c>
      <c r="BF607" s="155">
        <f>IF(N607="snížená",J607,0)</f>
        <v>0</v>
      </c>
      <c r="BG607" s="155">
        <f>IF(N607="zákl. přenesená",J607,0)</f>
        <v>0</v>
      </c>
      <c r="BH607" s="155">
        <f>IF(N607="sníž. přenesená",J607,0)</f>
        <v>0</v>
      </c>
      <c r="BI607" s="155">
        <f>IF(N607="nulová",J607,0)</f>
        <v>0</v>
      </c>
      <c r="BJ607" s="16" t="s">
        <v>85</v>
      </c>
      <c r="BK607" s="155">
        <f>ROUND(I607*H607,2)</f>
        <v>3027.2</v>
      </c>
      <c r="BL607" s="16" t="s">
        <v>283</v>
      </c>
      <c r="BM607" s="154" t="s">
        <v>1047</v>
      </c>
    </row>
    <row r="608" spans="1:65" s="1" customFormat="1" ht="24.2" customHeight="1">
      <c r="A608" s="31"/>
      <c r="B608" s="142"/>
      <c r="C608" s="143" t="s">
        <v>1048</v>
      </c>
      <c r="D608" s="143" t="s">
        <v>125</v>
      </c>
      <c r="E608" s="144" t="s">
        <v>1049</v>
      </c>
      <c r="F608" s="145" t="s">
        <v>1050</v>
      </c>
      <c r="G608" s="146" t="s">
        <v>222</v>
      </c>
      <c r="H608" s="147">
        <v>809</v>
      </c>
      <c r="I608" s="148">
        <v>35.68</v>
      </c>
      <c r="J608" s="149">
        <f>ROUND(I608*H608,2)</f>
        <v>28865.119999999999</v>
      </c>
      <c r="K608" s="145" t="s">
        <v>129</v>
      </c>
      <c r="L608" s="32"/>
      <c r="M608" s="150" t="s">
        <v>1</v>
      </c>
      <c r="N608" s="151" t="s">
        <v>42</v>
      </c>
      <c r="O608" s="57"/>
      <c r="P608" s="152">
        <f>O608*H608</f>
        <v>0</v>
      </c>
      <c r="Q608" s="152">
        <v>2.9E-4</v>
      </c>
      <c r="R608" s="152">
        <f>Q608*H608</f>
        <v>0.23461000000000001</v>
      </c>
      <c r="S608" s="152">
        <v>0</v>
      </c>
      <c r="T608" s="153">
        <f>S608*H608</f>
        <v>0</v>
      </c>
      <c r="U608" s="31"/>
      <c r="V608" s="31"/>
      <c r="W608" s="31"/>
      <c r="X608" s="31"/>
      <c r="Y608" s="31"/>
      <c r="Z608" s="31"/>
      <c r="AA608" s="31"/>
      <c r="AB608" s="31"/>
      <c r="AC608" s="31"/>
      <c r="AD608" s="31"/>
      <c r="AE608" s="31"/>
      <c r="AR608" s="154" t="s">
        <v>283</v>
      </c>
      <c r="AT608" s="154" t="s">
        <v>125</v>
      </c>
      <c r="AU608" s="154" t="s">
        <v>87</v>
      </c>
      <c r="AY608" s="16" t="s">
        <v>122</v>
      </c>
      <c r="BE608" s="155">
        <f>IF(N608="základní",J608,0)</f>
        <v>28865.119999999999</v>
      </c>
      <c r="BF608" s="155">
        <f>IF(N608="snížená",J608,0)</f>
        <v>0</v>
      </c>
      <c r="BG608" s="155">
        <f>IF(N608="zákl. přenesená",J608,0)</f>
        <v>0</v>
      </c>
      <c r="BH608" s="155">
        <f>IF(N608="sníž. přenesená",J608,0)</f>
        <v>0</v>
      </c>
      <c r="BI608" s="155">
        <f>IF(N608="nulová",J608,0)</f>
        <v>0</v>
      </c>
      <c r="BJ608" s="16" t="s">
        <v>85</v>
      </c>
      <c r="BK608" s="155">
        <f>ROUND(I608*H608,2)</f>
        <v>28865.119999999999</v>
      </c>
      <c r="BL608" s="16" t="s">
        <v>283</v>
      </c>
      <c r="BM608" s="154" t="s">
        <v>1051</v>
      </c>
    </row>
    <row r="609" spans="1:65" s="12" customFormat="1">
      <c r="B609" s="165"/>
      <c r="D609" s="156" t="s">
        <v>210</v>
      </c>
      <c r="E609" s="166" t="s">
        <v>1</v>
      </c>
      <c r="F609" s="167" t="s">
        <v>1052</v>
      </c>
      <c r="H609" s="168">
        <v>897</v>
      </c>
      <c r="I609" s="169"/>
      <c r="L609" s="165"/>
      <c r="M609" s="170"/>
      <c r="N609" s="171"/>
      <c r="O609" s="171"/>
      <c r="P609" s="171"/>
      <c r="Q609" s="171"/>
      <c r="R609" s="171"/>
      <c r="S609" s="171"/>
      <c r="T609" s="172"/>
      <c r="AT609" s="166" t="s">
        <v>210</v>
      </c>
      <c r="AU609" s="166" t="s">
        <v>87</v>
      </c>
      <c r="AV609" s="12" t="s">
        <v>87</v>
      </c>
      <c r="AW609" s="12" t="s">
        <v>32</v>
      </c>
      <c r="AX609" s="12" t="s">
        <v>77</v>
      </c>
      <c r="AY609" s="166" t="s">
        <v>122</v>
      </c>
    </row>
    <row r="610" spans="1:65" s="12" customFormat="1">
      <c r="B610" s="165"/>
      <c r="D610" s="156" t="s">
        <v>210</v>
      </c>
      <c r="E610" s="166" t="s">
        <v>1</v>
      </c>
      <c r="F610" s="167" t="s">
        <v>1053</v>
      </c>
      <c r="H610" s="168">
        <v>-88</v>
      </c>
      <c r="I610" s="169"/>
      <c r="L610" s="165"/>
      <c r="M610" s="170"/>
      <c r="N610" s="171"/>
      <c r="O610" s="171"/>
      <c r="P610" s="171"/>
      <c r="Q610" s="171"/>
      <c r="R610" s="171"/>
      <c r="S610" s="171"/>
      <c r="T610" s="172"/>
      <c r="AT610" s="166" t="s">
        <v>210</v>
      </c>
      <c r="AU610" s="166" t="s">
        <v>87</v>
      </c>
      <c r="AV610" s="12" t="s">
        <v>87</v>
      </c>
      <c r="AW610" s="12" t="s">
        <v>32</v>
      </c>
      <c r="AX610" s="12" t="s">
        <v>77</v>
      </c>
      <c r="AY610" s="166" t="s">
        <v>122</v>
      </c>
    </row>
    <row r="611" spans="1:65" s="13" customFormat="1">
      <c r="B611" s="173"/>
      <c r="D611" s="156" t="s">
        <v>210</v>
      </c>
      <c r="E611" s="174" t="s">
        <v>1</v>
      </c>
      <c r="F611" s="175" t="s">
        <v>237</v>
      </c>
      <c r="H611" s="176">
        <v>809</v>
      </c>
      <c r="I611" s="177"/>
      <c r="L611" s="173"/>
      <c r="M611" s="178"/>
      <c r="N611" s="179"/>
      <c r="O611" s="179"/>
      <c r="P611" s="179"/>
      <c r="Q611" s="179"/>
      <c r="R611" s="179"/>
      <c r="S611" s="179"/>
      <c r="T611" s="180"/>
      <c r="AT611" s="174" t="s">
        <v>210</v>
      </c>
      <c r="AU611" s="174" t="s">
        <v>87</v>
      </c>
      <c r="AV611" s="13" t="s">
        <v>141</v>
      </c>
      <c r="AW611" s="13" t="s">
        <v>32</v>
      </c>
      <c r="AX611" s="13" t="s">
        <v>85</v>
      </c>
      <c r="AY611" s="174" t="s">
        <v>122</v>
      </c>
    </row>
    <row r="612" spans="1:65" s="11" customFormat="1" ht="22.9" customHeight="1">
      <c r="B612" s="129"/>
      <c r="D612" s="130" t="s">
        <v>76</v>
      </c>
      <c r="E612" s="140" t="s">
        <v>1054</v>
      </c>
      <c r="F612" s="140" t="s">
        <v>1055</v>
      </c>
      <c r="I612" s="132"/>
      <c r="J612" s="141">
        <f>BK612</f>
        <v>0</v>
      </c>
      <c r="L612" s="129"/>
      <c r="M612" s="134"/>
      <c r="N612" s="135"/>
      <c r="O612" s="135"/>
      <c r="P612" s="136">
        <f>P613</f>
        <v>0</v>
      </c>
      <c r="Q612" s="135"/>
      <c r="R612" s="136">
        <f>R613</f>
        <v>0</v>
      </c>
      <c r="S612" s="135"/>
      <c r="T612" s="137">
        <f>T613</f>
        <v>0</v>
      </c>
      <c r="AR612" s="130" t="s">
        <v>87</v>
      </c>
      <c r="AT612" s="138" t="s">
        <v>76</v>
      </c>
      <c r="AU612" s="138" t="s">
        <v>85</v>
      </c>
      <c r="AY612" s="130" t="s">
        <v>122</v>
      </c>
      <c r="BK612" s="139">
        <f>BK613</f>
        <v>0</v>
      </c>
    </row>
    <row r="613" spans="1:65" s="1" customFormat="1" ht="24.75" customHeight="1">
      <c r="A613" s="31"/>
      <c r="B613" s="142"/>
      <c r="C613" s="143" t="s">
        <v>1056</v>
      </c>
      <c r="D613" s="143" t="s">
        <v>125</v>
      </c>
      <c r="E613" s="144" t="s">
        <v>1057</v>
      </c>
      <c r="F613" s="145" t="s">
        <v>1058</v>
      </c>
      <c r="G613" s="146"/>
      <c r="H613" s="147">
        <v>0</v>
      </c>
      <c r="I613" s="148">
        <v>0</v>
      </c>
      <c r="J613" s="149">
        <f>ROUND(I613*H613,2)</f>
        <v>0</v>
      </c>
      <c r="K613" s="145" t="s">
        <v>1</v>
      </c>
      <c r="L613" s="32"/>
      <c r="M613" s="199" t="s">
        <v>1</v>
      </c>
      <c r="N613" s="200" t="s">
        <v>42</v>
      </c>
      <c r="O613" s="163"/>
      <c r="P613" s="201">
        <f>O613*H613</f>
        <v>0</v>
      </c>
      <c r="Q613" s="201">
        <v>0</v>
      </c>
      <c r="R613" s="201">
        <f>Q613*H613</f>
        <v>0</v>
      </c>
      <c r="S613" s="201">
        <v>0</v>
      </c>
      <c r="T613" s="202">
        <f>S613*H613</f>
        <v>0</v>
      </c>
      <c r="U613" s="31"/>
      <c r="V613" s="31"/>
      <c r="W613" s="31"/>
      <c r="X613" s="31"/>
      <c r="Y613" s="31"/>
      <c r="Z613" s="31"/>
      <c r="AA613" s="31"/>
      <c r="AB613" s="31"/>
      <c r="AC613" s="31"/>
      <c r="AD613" s="31"/>
      <c r="AE613" s="31"/>
      <c r="AR613" s="154" t="s">
        <v>283</v>
      </c>
      <c r="AT613" s="154" t="s">
        <v>125</v>
      </c>
      <c r="AU613" s="154" t="s">
        <v>87</v>
      </c>
      <c r="AY613" s="16" t="s">
        <v>122</v>
      </c>
      <c r="BE613" s="155">
        <f>IF(N613="základní",J613,0)</f>
        <v>0</v>
      </c>
      <c r="BF613" s="155">
        <f>IF(N613="snížená",J613,0)</f>
        <v>0</v>
      </c>
      <c r="BG613" s="155">
        <f>IF(N613="zákl. přenesená",J613,0)</f>
        <v>0</v>
      </c>
      <c r="BH613" s="155">
        <f>IF(N613="sníž. přenesená",J613,0)</f>
        <v>0</v>
      </c>
      <c r="BI613" s="155">
        <f>IF(N613="nulová",J613,0)</f>
        <v>0</v>
      </c>
      <c r="BJ613" s="16" t="s">
        <v>85</v>
      </c>
      <c r="BK613" s="155">
        <f>ROUND(I613*H613,2)</f>
        <v>0</v>
      </c>
      <c r="BL613" s="16" t="s">
        <v>283</v>
      </c>
      <c r="BM613" s="154" t="s">
        <v>1059</v>
      </c>
    </row>
    <row r="614" spans="1:65" s="1" customFormat="1" ht="6.95" customHeight="1">
      <c r="A614" s="31"/>
      <c r="B614" s="46"/>
      <c r="C614" s="47"/>
      <c r="D614" s="47"/>
      <c r="E614" s="47"/>
      <c r="F614" s="47"/>
      <c r="G614" s="47"/>
      <c r="H614" s="47"/>
      <c r="I614" s="47"/>
      <c r="J614" s="47"/>
      <c r="K614" s="47"/>
      <c r="L614" s="32"/>
      <c r="M614" s="31"/>
      <c r="O614" s="31"/>
      <c r="P614" s="31"/>
      <c r="Q614" s="31"/>
      <c r="R614" s="31"/>
      <c r="S614" s="31"/>
      <c r="T614" s="31"/>
      <c r="U614" s="31"/>
      <c r="V614" s="31"/>
      <c r="W614" s="31"/>
      <c r="X614" s="31"/>
      <c r="Y614" s="31"/>
      <c r="Z614" s="31"/>
      <c r="AA614" s="31"/>
      <c r="AB614" s="31"/>
      <c r="AC614" s="31"/>
      <c r="AD614" s="31"/>
      <c r="AE614" s="31"/>
    </row>
  </sheetData>
  <autoFilter ref="C141:K613"/>
  <mergeCells count="9">
    <mergeCell ref="E87:H87"/>
    <mergeCell ref="E132:H132"/>
    <mergeCell ref="E134:H13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00 - Vedlejší a ostatní n...</vt:lpstr>
      <vt:lpstr>01 - SO 02 Stavební úprav...</vt:lpstr>
      <vt:lpstr>'00 - Vedlejší a ostatní n...'!Názvy_tisku</vt:lpstr>
      <vt:lpstr>'01 - SO 02 Stavební úprav...'!Názvy_tisku</vt:lpstr>
      <vt:lpstr>'Rekapitulace stavby'!Názvy_tisku</vt:lpstr>
      <vt:lpstr>'00 - Vedlejší a ostatní n...'!Oblast_tisku</vt:lpstr>
      <vt:lpstr>'01 - SO 02 Stavební úprav...'!Oblast_tisku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Vojtěch</dc:creator>
  <cp:lastModifiedBy>Žlebčík Mojmír - Raeder&amp;Falge</cp:lastModifiedBy>
  <dcterms:created xsi:type="dcterms:W3CDTF">2020-10-26T08:58:45Z</dcterms:created>
  <dcterms:modified xsi:type="dcterms:W3CDTF">2021-04-26T07:10:04Z</dcterms:modified>
</cp:coreProperties>
</file>